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填表说明" sheetId="1" r:id="rId1"/>
    <sheet name="封面" sheetId="2" r:id="rId2"/>
    <sheet name="论文" sheetId="3" r:id="rId3"/>
    <sheet name="课题" sheetId="4" r:id="rId4"/>
    <sheet name="教材" sheetId="5" r:id="rId5"/>
    <sheet name="获奖" sheetId="6" r:id="rId6"/>
    <sheet name="汇总" sheetId="7" r:id="rId7"/>
    <sheet name="引用" sheetId="8" state="hidden" r:id="rId8"/>
  </sheets>
  <definedNames>
    <definedName name="ABC">#REF!</definedName>
    <definedName name="_xlnm.Print_Titles" localSheetId="6">'汇总'!$2:$2</definedName>
    <definedName name="_xlnm.Print_Titles" localSheetId="5">'获奖'!$2:$2</definedName>
    <definedName name="_xlnm.Print_Titles" localSheetId="4">'教材'!$2:$2</definedName>
    <definedName name="_xlnm.Print_Titles" localSheetId="3">'课题'!$2:$2</definedName>
    <definedName name="_xlnm.Print_Titles" localSheetId="2">'论文'!$2:$2</definedName>
    <definedName name="国">#REF!</definedName>
    <definedName name="国家级核心">'引用'!$B$2:$B$7</definedName>
    <definedName name="国家级一般">'引用'!$C$2:$C$4</definedName>
    <definedName name="国家级重要">'引用'!$A$2:$A$7</definedName>
    <definedName name="国家一般">#REF!</definedName>
    <definedName name="国家重点">#REF!</definedName>
    <definedName name="核心期刊">#REF!</definedName>
    <definedName name="省级">'引用'!$D$2:$D$4</definedName>
    <definedName name="省级1">#REF!</definedName>
    <definedName name="省级11">#REF!</definedName>
    <definedName name="校级">'引用'!$E$2</definedName>
  </definedNames>
  <calcPr fullCalcOnLoad="1"/>
</workbook>
</file>

<file path=xl/sharedStrings.xml><?xml version="1.0" encoding="utf-8"?>
<sst xmlns="http://schemas.openxmlformats.org/spreadsheetml/2006/main" count="403" uniqueCount="140">
  <si>
    <t>独撰</t>
  </si>
  <si>
    <t>第一作者/共2作者</t>
  </si>
  <si>
    <t>第二作者/共2作者</t>
  </si>
  <si>
    <t>第一作者/共3作者</t>
  </si>
  <si>
    <t>第二作者/共3作者</t>
  </si>
  <si>
    <t>第三作者/共3作者</t>
  </si>
  <si>
    <t>国家级重要</t>
  </si>
  <si>
    <t>国家级核心</t>
  </si>
  <si>
    <t>国家级一般</t>
  </si>
  <si>
    <t>省级</t>
  </si>
  <si>
    <t>校级</t>
  </si>
  <si>
    <t xml:space="preserve">姓名 </t>
  </si>
  <si>
    <t>论文名称</t>
  </si>
  <si>
    <t>刊物名称</t>
  </si>
  <si>
    <t>级别</t>
  </si>
  <si>
    <t>独撰/合撰</t>
  </si>
  <si>
    <t>撰写得分</t>
  </si>
  <si>
    <t>署名情况</t>
  </si>
  <si>
    <t>合计</t>
  </si>
  <si>
    <t>省级</t>
  </si>
  <si>
    <t>论文分数</t>
  </si>
  <si>
    <t>2012-2013学年发表论文情况统计表</t>
  </si>
  <si>
    <t>文化创意产业学院</t>
  </si>
  <si>
    <t xml:space="preserve">姓名 </t>
  </si>
  <si>
    <t>级别</t>
  </si>
  <si>
    <t>实际得分</t>
  </si>
  <si>
    <t>合计</t>
  </si>
  <si>
    <t>2012-2013学年立项课题情况统计表</t>
  </si>
  <si>
    <t>课题名称</t>
  </si>
  <si>
    <t>进展程度</t>
  </si>
  <si>
    <t>课题类别</t>
  </si>
  <si>
    <t>纵向</t>
  </si>
  <si>
    <t>课题分数</t>
  </si>
  <si>
    <t>日      期：______________</t>
  </si>
  <si>
    <t>著作、教材名称</t>
  </si>
  <si>
    <t>出版单位</t>
  </si>
  <si>
    <t>类别</t>
  </si>
  <si>
    <t>2012-2013学年著作教材情况统计表</t>
  </si>
  <si>
    <t>教材：文史类</t>
  </si>
  <si>
    <t>得分</t>
  </si>
  <si>
    <t>类别分</t>
  </si>
  <si>
    <t>人均
字数</t>
  </si>
  <si>
    <t>授奖单位</t>
  </si>
  <si>
    <t>奖励级别</t>
  </si>
  <si>
    <t>获奖作品名称</t>
  </si>
  <si>
    <t>所获奖励名称</t>
  </si>
  <si>
    <t>2012-2013学年获奖情况统计表</t>
  </si>
  <si>
    <t>编号</t>
  </si>
  <si>
    <t>姓名</t>
  </si>
  <si>
    <t>职称</t>
  </si>
  <si>
    <t>论文得分</t>
  </si>
  <si>
    <t>教材得分</t>
  </si>
  <si>
    <t>课题得分</t>
  </si>
  <si>
    <t>获奖得分</t>
  </si>
  <si>
    <t>额定工作量</t>
  </si>
  <si>
    <t>差额工作量</t>
  </si>
  <si>
    <t>课时费</t>
  </si>
  <si>
    <t>2012-2013学年科研工作量汇总表</t>
  </si>
  <si>
    <t>金额</t>
  </si>
  <si>
    <t>中级职称</t>
  </si>
  <si>
    <t>否</t>
  </si>
  <si>
    <t>减免后
额定工作量</t>
  </si>
  <si>
    <t>是否为特殊
减免人员</t>
  </si>
  <si>
    <t>开题</t>
  </si>
  <si>
    <t>省级一般</t>
  </si>
  <si>
    <t>发表时间</t>
  </si>
  <si>
    <t>立项时间</t>
  </si>
  <si>
    <t>出版时间</t>
  </si>
  <si>
    <t>总参与人数
(包括主编和参编)</t>
  </si>
  <si>
    <t>个人完成字数
(万字)</t>
  </si>
  <si>
    <t>全书总字数
(万字)</t>
  </si>
  <si>
    <t>获奖时间</t>
  </si>
  <si>
    <t>经办人签字：______________</t>
  </si>
  <si>
    <t>院 长 签字：______________</t>
  </si>
  <si>
    <t>长春建筑学院2012-2013学年科研工作量统计表</t>
  </si>
  <si>
    <r>
      <t xml:space="preserve">                                           </t>
    </r>
    <r>
      <rPr>
        <b/>
        <sz val="18"/>
        <color indexed="10"/>
        <rFont val="宋体"/>
        <family val="0"/>
      </rPr>
      <t>填表说明</t>
    </r>
    <r>
      <rPr>
        <sz val="15"/>
        <color indexed="10"/>
        <rFont val="宋体"/>
        <family val="0"/>
      </rPr>
      <t xml:space="preserve">
 </t>
    </r>
    <r>
      <rPr>
        <sz val="13"/>
        <color indexed="10"/>
        <rFont val="宋体"/>
        <family val="0"/>
      </rPr>
      <t xml:space="preserve">   1. 《科研工作量统计表》中浅绿色单元格为需要填写的部分，这些部分可进行复制、粘贴、清除内容等操作，
其余部分无需手动填写，会自动生成；
    2. 填写内容应完整、规范，录入“姓名”时不要随意添加空格，并保持前后内容一致，否则影响统计核算。
    3. 涉及时间的内容以“年.月.日”或“年.月”的形式录入，如“2013.6.10”或“2013.6”。
    4. 《汇总》工作表需将本学院（部门）全部教职员工（包括没有取得成果的人员）都统计在内。
    5. 整套表格已经做好了相应设置，无需进行格式调整或其他修改，直接打印即可。
</t>
    </r>
  </si>
  <si>
    <t>实际工作量</t>
  </si>
  <si>
    <t>一年</t>
  </si>
  <si>
    <t>年度分数</t>
  </si>
  <si>
    <t>计算年度</t>
  </si>
  <si>
    <t>身份/参与情况</t>
  </si>
  <si>
    <t>基础教学部</t>
  </si>
  <si>
    <t>刘姗姗</t>
  </si>
  <si>
    <t>刘姗姗</t>
  </si>
  <si>
    <t>民办高校英语写作教学模式初探</t>
  </si>
  <si>
    <t>现代交际</t>
  </si>
  <si>
    <t>独撰</t>
  </si>
  <si>
    <t>仅为我校</t>
  </si>
  <si>
    <t>浅谈如何提高民办高校英语阅读教学的有效性</t>
  </si>
  <si>
    <t>刘云佳</t>
  </si>
  <si>
    <t>刘云佳</t>
  </si>
  <si>
    <t>浅谈独立学院大学英语口语教学的有效性</t>
  </si>
  <si>
    <t>浅析民办高校听力教学中存在的问题及解决方法</t>
  </si>
  <si>
    <t>邱鹏程</t>
  </si>
  <si>
    <t>邱鹏程</t>
  </si>
  <si>
    <t>大学英语教学中跨文化交际能力的培养</t>
  </si>
  <si>
    <t>从土木工程类英语看大学英语教学改革方向</t>
  </si>
  <si>
    <t>董春苗</t>
  </si>
  <si>
    <t>董春苗</t>
  </si>
  <si>
    <t>英汉歌词中爱情隐喻的认知对比研究</t>
  </si>
  <si>
    <t>城市建设理论研究</t>
  </si>
  <si>
    <t>国家级一般</t>
  </si>
  <si>
    <t>民办高校大学英语听说读写技能训练模式研究</t>
  </si>
  <si>
    <t>中检</t>
  </si>
  <si>
    <t>半年</t>
  </si>
  <si>
    <t>参与人/共2人参与</t>
  </si>
  <si>
    <t>物理实验教学的综合改革与实践</t>
  </si>
  <si>
    <t>参与人/共4人参与</t>
  </si>
  <si>
    <t>讲课大赛</t>
  </si>
  <si>
    <t>吉林省“外教社杯”第八届大学英语青年教师讲课大赛荣获三等奖</t>
  </si>
  <si>
    <t>吉林省教育厅高教处</t>
  </si>
  <si>
    <t>实用英语泛读教程第4册</t>
  </si>
  <si>
    <t>上海交通大学出版社</t>
  </si>
  <si>
    <t>实用英语读写教程练习册第4册</t>
  </si>
  <si>
    <t>实用英语读写教程教师用书第四册上</t>
  </si>
  <si>
    <t>实用英语读写教程教师用书第四册下</t>
  </si>
  <si>
    <t>实用英语视听说教程第4册</t>
  </si>
  <si>
    <t>实用英语视听说教程教师用书第4册</t>
  </si>
  <si>
    <t>上海交通大学出版社</t>
  </si>
  <si>
    <t>实用英语读写教程练习册第3册</t>
  </si>
  <si>
    <t>实用英语泛读教程第3册</t>
  </si>
  <si>
    <t>实用英语读写教程第4册</t>
  </si>
  <si>
    <t>实用英语视听说教程第4册</t>
  </si>
  <si>
    <t>实用英语读写教程教师用书第4册上</t>
  </si>
  <si>
    <t>实用英语读写教程教师用书第4册下</t>
  </si>
  <si>
    <t>实用英语视听说教程第3册</t>
  </si>
  <si>
    <t>实用英语读写教程第3册</t>
  </si>
  <si>
    <t>实用英语读写教程教师用书第3册上</t>
  </si>
  <si>
    <t>实用英语读写教程教师用书第3册下</t>
  </si>
  <si>
    <t>实用英语视听说教程教师用书第3册</t>
  </si>
  <si>
    <t>高云薇</t>
  </si>
  <si>
    <t>实用英语读写教程练习册4</t>
  </si>
  <si>
    <t>实用英语泛读教程第3册</t>
  </si>
  <si>
    <t>新编大学英语词汇分级分频核心速记</t>
  </si>
  <si>
    <t>天津出版传媒集团</t>
  </si>
  <si>
    <t>实用英语读写教程练习册 第3册</t>
  </si>
  <si>
    <t>实用英语读写教程教师用书第4册上</t>
  </si>
  <si>
    <t>新编大学英语考试四级历年真题精析</t>
  </si>
  <si>
    <t>天津出版社</t>
  </si>
  <si>
    <t>初级职称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</si>
</sst>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_ "/>
    <numFmt numFmtId="183" formatCode="0.0_ "/>
    <numFmt numFmtId="184" formatCode="yyyy/m/d;@"/>
  </numFmts>
  <fonts count="2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黑体"/>
      <family val="0"/>
    </font>
    <font>
      <sz val="10"/>
      <color indexed="63"/>
      <name val="宋体"/>
      <family val="0"/>
    </font>
    <font>
      <b/>
      <sz val="17"/>
      <name val="宋体"/>
      <family val="0"/>
    </font>
    <font>
      <sz val="17"/>
      <name val="宋体"/>
      <family val="0"/>
    </font>
    <font>
      <u val="single"/>
      <sz val="12"/>
      <name val="宋体"/>
      <family val="0"/>
    </font>
    <font>
      <sz val="15"/>
      <name val="宋体"/>
      <family val="0"/>
    </font>
    <font>
      <b/>
      <sz val="25"/>
      <name val="楷体"/>
      <family val="3"/>
    </font>
    <font>
      <sz val="25"/>
      <name val="宋体"/>
      <family val="0"/>
    </font>
    <font>
      <b/>
      <sz val="22"/>
      <name val="华文行楷"/>
      <family val="0"/>
    </font>
    <font>
      <sz val="22"/>
      <name val="华文行楷"/>
      <family val="0"/>
    </font>
    <font>
      <sz val="15"/>
      <color indexed="10"/>
      <name val="宋体"/>
      <family val="0"/>
    </font>
    <font>
      <b/>
      <sz val="18"/>
      <color indexed="10"/>
      <name val="宋体"/>
      <family val="0"/>
    </font>
    <font>
      <sz val="12"/>
      <color indexed="10"/>
      <name val="宋体"/>
      <family val="0"/>
    </font>
    <font>
      <sz val="13"/>
      <color indexed="10"/>
      <name val="宋体"/>
      <family val="0"/>
    </font>
    <font>
      <b/>
      <sz val="12"/>
      <name val="宋体"/>
      <family val="0"/>
    </font>
    <font>
      <b/>
      <sz val="23"/>
      <name val="华文行楷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81" fontId="4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182" fontId="4" fillId="0" borderId="1" xfId="0" applyNumberFormat="1" applyFont="1" applyBorder="1" applyAlignment="1" applyProtection="1">
      <alignment horizontal="center" vertical="center"/>
      <protection/>
    </xf>
    <xf numFmtId="183" fontId="4" fillId="0" borderId="1" xfId="0" applyNumberFormat="1" applyFont="1" applyBorder="1" applyAlignment="1" applyProtection="1">
      <alignment horizontal="center" vertical="center"/>
      <protection/>
    </xf>
    <xf numFmtId="181" fontId="6" fillId="3" borderId="1" xfId="0" applyNumberFormat="1" applyFont="1" applyFill="1" applyBorder="1" applyAlignment="1" applyProtection="1">
      <alignment horizontal="center" vertical="center"/>
      <protection locked="0"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57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20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19" fillId="0" borderId="3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0"/>
  <sheetViews>
    <sheetView workbookViewId="0" topLeftCell="A2">
      <selection activeCell="A31" sqref="A31"/>
    </sheetView>
  </sheetViews>
  <sheetFormatPr defaultColWidth="9.00390625" defaultRowHeight="14.25"/>
  <sheetData>
    <row r="1" spans="1:13" ht="14.25">
      <c r="A1" s="28" t="s">
        <v>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4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4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4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4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4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4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4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4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4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4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4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4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4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4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 password="FDF8" sheet="1" objects="1" scenarios="1" selectLockedCells="1"/>
  <mergeCells count="1">
    <mergeCell ref="A1:M30"/>
  </mergeCells>
  <printOptions/>
  <pageMargins left="0.75" right="0.75" top="1" bottom="1" header="0.5" footer="0.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0:L26"/>
  <sheetViews>
    <sheetView workbookViewId="0" topLeftCell="A8">
      <selection activeCell="E13" sqref="E13:I13"/>
    </sheetView>
  </sheetViews>
  <sheetFormatPr defaultColWidth="9.00390625" defaultRowHeight="14.25"/>
  <cols>
    <col min="1" max="16384" width="9.00390625" style="16" customWidth="1"/>
  </cols>
  <sheetData>
    <row r="10" spans="2:12" ht="32.25">
      <c r="B10" s="33" t="s">
        <v>74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3" spans="3:10" ht="30.75">
      <c r="C13" s="4"/>
      <c r="D13" s="17"/>
      <c r="E13" s="35" t="s">
        <v>81</v>
      </c>
      <c r="F13" s="35" t="s">
        <v>22</v>
      </c>
      <c r="G13" s="35" t="s">
        <v>22</v>
      </c>
      <c r="H13" s="35" t="s">
        <v>22</v>
      </c>
      <c r="I13" s="35" t="s">
        <v>22</v>
      </c>
      <c r="J13" s="18"/>
    </row>
    <row r="20" spans="9:12" ht="14.25">
      <c r="I20" s="36"/>
      <c r="J20" s="36"/>
      <c r="K20" s="36"/>
      <c r="L20" s="36"/>
    </row>
    <row r="22" spans="9:12" ht="19.5">
      <c r="I22" s="30" t="s">
        <v>72</v>
      </c>
      <c r="J22" s="32"/>
      <c r="K22" s="32"/>
      <c r="L22" s="32"/>
    </row>
    <row r="24" spans="8:12" ht="19.5">
      <c r="H24" s="19"/>
      <c r="I24" s="30" t="s">
        <v>73</v>
      </c>
      <c r="J24" s="32"/>
      <c r="K24" s="32"/>
      <c r="L24" s="32"/>
    </row>
    <row r="26" spans="9:12" ht="19.5">
      <c r="I26" s="30" t="s">
        <v>33</v>
      </c>
      <c r="J26" s="31"/>
      <c r="K26" s="31"/>
      <c r="L26" s="31"/>
    </row>
  </sheetData>
  <sheetProtection password="837B" sheet="1" objects="1" scenarios="1" selectLockedCells="1"/>
  <mergeCells count="6">
    <mergeCell ref="I26:L26"/>
    <mergeCell ref="I24:L24"/>
    <mergeCell ref="B10:L10"/>
    <mergeCell ref="E13:I13"/>
    <mergeCell ref="I22:L22"/>
    <mergeCell ref="I20:L20"/>
  </mergeCells>
  <dataValidations count="1">
    <dataValidation type="list" allowBlank="1" showInputMessage="1" showErrorMessage="1" sqref="E13:I13">
      <formula1>"建筑与规划学院,土木工程学院,公共艺术学院,交通学院,城建学院,管理学院,电气信息学院,文化创意产业学院,基础教学部,行政机关及其他部门"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64"/>
  <sheetViews>
    <sheetView showZeros="0" tabSelected="1" zoomScaleSheetLayoutView="100" workbookViewId="0" topLeftCell="A1">
      <selection activeCell="A10" sqref="A10:G11"/>
    </sheetView>
  </sheetViews>
  <sheetFormatPr defaultColWidth="5.625" defaultRowHeight="14.25"/>
  <cols>
    <col min="1" max="1" width="7.625" style="12" customWidth="1"/>
    <col min="2" max="2" width="27.375" style="12" customWidth="1"/>
    <col min="3" max="3" width="14.625" style="12" customWidth="1"/>
    <col min="4" max="4" width="9.625" style="12" customWidth="1"/>
    <col min="5" max="5" width="10.125" style="4" customWidth="1"/>
    <col min="6" max="6" width="15.00390625" style="4" customWidth="1"/>
    <col min="7" max="7" width="19.625" style="4" customWidth="1"/>
    <col min="8" max="8" width="7.75390625" style="9" customWidth="1"/>
    <col min="9" max="9" width="7.625" style="4" customWidth="1"/>
    <col min="10" max="10" width="8.125" style="4" customWidth="1"/>
    <col min="11" max="11" width="6.75390625" style="4" customWidth="1"/>
    <col min="12" max="12" width="5.625" style="4" customWidth="1"/>
    <col min="13" max="16384" width="5.625" style="4" customWidth="1"/>
  </cols>
  <sheetData>
    <row r="1" spans="1:11" ht="54" customHeight="1">
      <c r="A1" s="39" t="str">
        <f>'封面'!E13</f>
        <v>基础教学部</v>
      </c>
      <c r="B1" s="40"/>
      <c r="C1" s="40"/>
      <c r="D1" s="40"/>
      <c r="E1" s="37" t="s">
        <v>21</v>
      </c>
      <c r="F1" s="38"/>
      <c r="G1" s="38"/>
      <c r="H1" s="38"/>
      <c r="I1" s="38"/>
      <c r="J1" s="38"/>
      <c r="K1" s="38"/>
    </row>
    <row r="2" spans="1:11" ht="30" customHeight="1">
      <c r="A2" s="6" t="s">
        <v>11</v>
      </c>
      <c r="B2" s="6" t="s">
        <v>12</v>
      </c>
      <c r="C2" s="6" t="s">
        <v>13</v>
      </c>
      <c r="D2" s="6" t="s">
        <v>65</v>
      </c>
      <c r="E2" s="5" t="s">
        <v>14</v>
      </c>
      <c r="F2" s="5" t="s">
        <v>15</v>
      </c>
      <c r="G2" s="6" t="s">
        <v>17</v>
      </c>
      <c r="H2" s="5" t="s">
        <v>20</v>
      </c>
      <c r="I2" s="5" t="s">
        <v>16</v>
      </c>
      <c r="J2" s="6" t="s">
        <v>25</v>
      </c>
      <c r="K2" s="5" t="s">
        <v>18</v>
      </c>
    </row>
    <row r="3" spans="1:11" s="11" customFormat="1" ht="27.75" customHeight="1">
      <c r="A3" s="7" t="s">
        <v>83</v>
      </c>
      <c r="B3" s="7" t="s">
        <v>84</v>
      </c>
      <c r="C3" s="7" t="s">
        <v>85</v>
      </c>
      <c r="D3" s="7">
        <v>2013.1</v>
      </c>
      <c r="E3" s="8" t="s">
        <v>19</v>
      </c>
      <c r="F3" s="8" t="s">
        <v>86</v>
      </c>
      <c r="G3" s="8" t="s">
        <v>87</v>
      </c>
      <c r="H3" s="10">
        <f>IF(E3="国家级重要",100,IF(E3="国家级核心",60,IF(E3="国家级一般",30,IF(E3="省级",20,IF(E3="校级",10," ")))))</f>
        <v>20</v>
      </c>
      <c r="I3" s="2">
        <f>IF(F3="独撰",H3,IF(F3="第一作者/共2作者",H3*0.7,IF(F3="第二作者/共2作者",H3*0.3,IF(F3="第一作者/共3作者",H3*0.7,IF(F3="第二作者/共3作者",H3*0.2,IF(F3="第三作者/共3作者",H3*0.1," "))))))</f>
        <v>20</v>
      </c>
      <c r="J3" s="2">
        <f aca="true" t="shared" si="0" ref="J3:J64">IF(G3="仅为我校",I3,IF(G3="第一单位为我校/共2单位",I3*0.7,IF(G3="第二单位为我校/共2单位",I3*0.3,IF(G3="第一单位为我校/共3单位",I3*0.7,IF(G3="第二单位为我校/共3单位",I3*0.2,IF(G3="第三单位为我校/共3单位",I3*0.1," "))))))</f>
        <v>20</v>
      </c>
      <c r="K3" s="3">
        <f aca="true" t="shared" si="1" ref="K3:K34">SUMIF(A$1:A$65536,A3,J$1:J$65536)</f>
        <v>40</v>
      </c>
    </row>
    <row r="4" spans="1:11" s="11" customFormat="1" ht="27.75" customHeight="1">
      <c r="A4" s="7" t="s">
        <v>83</v>
      </c>
      <c r="B4" s="7" t="s">
        <v>88</v>
      </c>
      <c r="C4" s="7" t="s">
        <v>85</v>
      </c>
      <c r="D4" s="7">
        <v>2013.2</v>
      </c>
      <c r="E4" s="8" t="s">
        <v>19</v>
      </c>
      <c r="F4" s="8" t="s">
        <v>86</v>
      </c>
      <c r="G4" s="8" t="s">
        <v>87</v>
      </c>
      <c r="H4" s="10">
        <f aca="true" t="shared" si="2" ref="H4:H64">IF(E4="国家级重要",100,IF(E4="国家级核心",60,IF(E4="国家级一般",30,IF(E4="省级",20,IF(E4="校级",10," ")))))</f>
        <v>20</v>
      </c>
      <c r="I4" s="2">
        <f aca="true" t="shared" si="3" ref="I4:I64">IF(F4="独撰",H4,IF(F4="第一作者/共2作者",H4*0.7,IF(F4="第二作者/共2作者",H4*0.3,IF(F4="第一作者/共3作者",H4*0.7,IF(F4="第二作者/共3作者",H4*0.2,IF(F4="第三作者/共3作者",H4*0.1," "))))))</f>
        <v>20</v>
      </c>
      <c r="J4" s="2">
        <f t="shared" si="0"/>
        <v>20</v>
      </c>
      <c r="K4" s="3">
        <f t="shared" si="1"/>
        <v>40</v>
      </c>
    </row>
    <row r="5" spans="1:11" s="11" customFormat="1" ht="27.75" customHeight="1">
      <c r="A5" s="7" t="s">
        <v>90</v>
      </c>
      <c r="B5" s="7" t="s">
        <v>91</v>
      </c>
      <c r="C5" s="7" t="s">
        <v>85</v>
      </c>
      <c r="D5" s="7">
        <v>2013.02</v>
      </c>
      <c r="E5" s="8" t="s">
        <v>19</v>
      </c>
      <c r="F5" s="8" t="s">
        <v>86</v>
      </c>
      <c r="G5" s="8" t="s">
        <v>87</v>
      </c>
      <c r="H5" s="10">
        <f>IF(E5="国家级重要",100,IF(E5="国家级核心",60,IF(E5="国家级一般",30,IF(E5="省级",20,IF(E5="校级",10," ")))))</f>
        <v>20</v>
      </c>
      <c r="I5" s="2">
        <f>IF(F5="独撰",H5,IF(F5="第一作者/共2作者",H5*0.7,IF(F5="第二作者/共2作者",H5*0.3,IF(F5="第一作者/共3作者",H5*0.7,IF(F5="第二作者/共3作者",H5*0.2,IF(F5="第三作者/共3作者",H5*0.1," "))))))</f>
        <v>20</v>
      </c>
      <c r="J5" s="2">
        <f>IF(G5="仅为我校",I5,IF(G5="第一单位为我校/共2单位",I5*0.7,IF(G5="第二单位为我校/共2单位",I5*0.3,IF(G5="第一单位为我校/共3单位",I5*0.7,IF(G5="第二单位为我校/共3单位",I5*0.2,IF(G5="第三单位为我校/共3单位",I5*0.1," "))))))</f>
        <v>20</v>
      </c>
      <c r="K5" s="3">
        <f>SUMIF(A:A,A5,J:J)</f>
        <v>40</v>
      </c>
    </row>
    <row r="6" spans="1:11" s="11" customFormat="1" ht="27.75" customHeight="1">
      <c r="A6" s="7" t="s">
        <v>90</v>
      </c>
      <c r="B6" s="7" t="s">
        <v>92</v>
      </c>
      <c r="C6" s="7" t="s">
        <v>85</v>
      </c>
      <c r="D6" s="7">
        <v>2013.01</v>
      </c>
      <c r="E6" s="8" t="s">
        <v>19</v>
      </c>
      <c r="F6" s="8" t="s">
        <v>86</v>
      </c>
      <c r="G6" s="8" t="s">
        <v>87</v>
      </c>
      <c r="H6" s="10">
        <f>IF(E6="国家级重要",100,IF(E6="国家级核心",60,IF(E6="国家级一般",30,IF(E6="省级",20,IF(E6="校级",10," ")))))</f>
        <v>20</v>
      </c>
      <c r="I6" s="2">
        <f>IF(F6="独撰",H6,IF(F6="第一作者/共2作者",H6*0.7,IF(F6="第二作者/共2作者",H6*0.3,IF(F6="第一作者/共3作者",H6*0.7,IF(F6="第二作者/共3作者",H6*0.2,IF(F6="第三作者/共3作者",H6*0.1," "))))))</f>
        <v>20</v>
      </c>
      <c r="J6" s="2">
        <f>IF(G6="仅为我校",I6,IF(G6="第一单位为我校/共2单位",I6*0.7,IF(G6="第二单位为我校/共2单位",I6*0.3,IF(G6="第一单位为我校/共3单位",I6*0.7,IF(G6="第二单位为我校/共3单位",I6*0.2,IF(G6="第三单位为我校/共3单位",I6*0.1," "))))))</f>
        <v>20</v>
      </c>
      <c r="K6" s="3">
        <f>SUMIF(A:A,A6,J:J)</f>
        <v>40</v>
      </c>
    </row>
    <row r="7" spans="1:11" s="11" customFormat="1" ht="27.75" customHeight="1">
      <c r="A7" s="7" t="s">
        <v>94</v>
      </c>
      <c r="B7" s="7" t="s">
        <v>95</v>
      </c>
      <c r="C7" s="7" t="s">
        <v>85</v>
      </c>
      <c r="D7" s="7">
        <v>2012.11</v>
      </c>
      <c r="E7" s="8" t="s">
        <v>19</v>
      </c>
      <c r="F7" s="8" t="s">
        <v>86</v>
      </c>
      <c r="G7" s="8" t="s">
        <v>87</v>
      </c>
      <c r="H7" s="10">
        <f t="shared" si="2"/>
        <v>20</v>
      </c>
      <c r="I7" s="2">
        <f t="shared" si="3"/>
        <v>20</v>
      </c>
      <c r="J7" s="2">
        <f t="shared" si="0"/>
        <v>20</v>
      </c>
      <c r="K7" s="3">
        <f t="shared" si="1"/>
        <v>40</v>
      </c>
    </row>
    <row r="8" spans="1:11" s="11" customFormat="1" ht="27.75" customHeight="1">
      <c r="A8" s="7" t="s">
        <v>94</v>
      </c>
      <c r="B8" s="7" t="s">
        <v>96</v>
      </c>
      <c r="C8" s="7" t="s">
        <v>85</v>
      </c>
      <c r="D8" s="7">
        <v>2013.4</v>
      </c>
      <c r="E8" s="8" t="s">
        <v>19</v>
      </c>
      <c r="F8" s="8" t="s">
        <v>86</v>
      </c>
      <c r="G8" s="8" t="s">
        <v>87</v>
      </c>
      <c r="H8" s="10">
        <f t="shared" si="2"/>
        <v>20</v>
      </c>
      <c r="I8" s="2">
        <f t="shared" si="3"/>
        <v>20</v>
      </c>
      <c r="J8" s="2">
        <f t="shared" si="0"/>
        <v>20</v>
      </c>
      <c r="K8" s="3">
        <f t="shared" si="1"/>
        <v>40</v>
      </c>
    </row>
    <row r="9" spans="1:11" s="11" customFormat="1" ht="27.75" customHeight="1">
      <c r="A9" s="7" t="s">
        <v>98</v>
      </c>
      <c r="B9" s="7" t="s">
        <v>99</v>
      </c>
      <c r="C9" s="7" t="s">
        <v>100</v>
      </c>
      <c r="D9" s="7">
        <v>2012.12</v>
      </c>
      <c r="E9" s="8" t="s">
        <v>101</v>
      </c>
      <c r="F9" s="8" t="s">
        <v>86</v>
      </c>
      <c r="G9" s="8" t="s">
        <v>87</v>
      </c>
      <c r="H9" s="10">
        <f t="shared" si="2"/>
        <v>30</v>
      </c>
      <c r="I9" s="2">
        <f t="shared" si="3"/>
        <v>30</v>
      </c>
      <c r="J9" s="2">
        <f t="shared" si="0"/>
        <v>30</v>
      </c>
      <c r="K9" s="3">
        <f t="shared" si="1"/>
        <v>30</v>
      </c>
    </row>
    <row r="10" spans="1:11" s="11" customFormat="1" ht="27.75" customHeight="1">
      <c r="A10" s="7"/>
      <c r="B10" s="7"/>
      <c r="C10" s="7"/>
      <c r="D10" s="7"/>
      <c r="E10" s="8"/>
      <c r="F10" s="8"/>
      <c r="G10" s="8"/>
      <c r="H10" s="10" t="str">
        <f t="shared" si="2"/>
        <v> </v>
      </c>
      <c r="I10" s="2" t="str">
        <f t="shared" si="3"/>
        <v> </v>
      </c>
      <c r="J10" s="2" t="str">
        <f t="shared" si="0"/>
        <v> </v>
      </c>
      <c r="K10" s="3">
        <f t="shared" si="1"/>
        <v>0</v>
      </c>
    </row>
    <row r="11" spans="1:11" s="11" customFormat="1" ht="27.75" customHeight="1">
      <c r="A11" s="7"/>
      <c r="B11" s="7"/>
      <c r="C11" s="7"/>
      <c r="D11" s="7"/>
      <c r="E11" s="8"/>
      <c r="F11" s="8"/>
      <c r="G11" s="8"/>
      <c r="H11" s="10" t="str">
        <f t="shared" si="2"/>
        <v> </v>
      </c>
      <c r="I11" s="2" t="str">
        <f t="shared" si="3"/>
        <v> </v>
      </c>
      <c r="J11" s="2" t="str">
        <f t="shared" si="0"/>
        <v> </v>
      </c>
      <c r="K11" s="3">
        <f t="shared" si="1"/>
        <v>0</v>
      </c>
    </row>
    <row r="12" spans="1:11" s="11" customFormat="1" ht="27.75" customHeight="1">
      <c r="A12" s="7"/>
      <c r="B12" s="7"/>
      <c r="C12" s="7"/>
      <c r="D12" s="26"/>
      <c r="E12" s="8"/>
      <c r="F12" s="8"/>
      <c r="G12" s="8"/>
      <c r="H12" s="10" t="str">
        <f t="shared" si="2"/>
        <v> </v>
      </c>
      <c r="I12" s="2" t="str">
        <f t="shared" si="3"/>
        <v> </v>
      </c>
      <c r="J12" s="2" t="str">
        <f t="shared" si="0"/>
        <v> </v>
      </c>
      <c r="K12" s="3">
        <f t="shared" si="1"/>
        <v>0</v>
      </c>
    </row>
    <row r="13" spans="1:11" s="11" customFormat="1" ht="27.75" customHeight="1">
      <c r="A13" s="7"/>
      <c r="B13" s="7"/>
      <c r="C13" s="7"/>
      <c r="D13" s="26"/>
      <c r="E13" s="8"/>
      <c r="F13" s="8"/>
      <c r="G13" s="8"/>
      <c r="H13" s="10" t="str">
        <f t="shared" si="2"/>
        <v> </v>
      </c>
      <c r="I13" s="2" t="str">
        <f t="shared" si="3"/>
        <v> </v>
      </c>
      <c r="J13" s="2" t="str">
        <f t="shared" si="0"/>
        <v> </v>
      </c>
      <c r="K13" s="3">
        <f t="shared" si="1"/>
        <v>0</v>
      </c>
    </row>
    <row r="14" spans="1:11" s="11" customFormat="1" ht="27.75" customHeight="1">
      <c r="A14" s="7"/>
      <c r="B14" s="7"/>
      <c r="C14" s="7"/>
      <c r="D14" s="26"/>
      <c r="E14" s="8"/>
      <c r="F14" s="8"/>
      <c r="G14" s="8"/>
      <c r="H14" s="10" t="str">
        <f t="shared" si="2"/>
        <v> </v>
      </c>
      <c r="I14" s="2" t="str">
        <f t="shared" si="3"/>
        <v> </v>
      </c>
      <c r="J14" s="2" t="str">
        <f t="shared" si="0"/>
        <v> </v>
      </c>
      <c r="K14" s="3">
        <f t="shared" si="1"/>
        <v>0</v>
      </c>
    </row>
    <row r="15" spans="1:11" s="11" customFormat="1" ht="27.75" customHeight="1">
      <c r="A15" s="7"/>
      <c r="B15" s="7"/>
      <c r="C15" s="7"/>
      <c r="D15" s="26"/>
      <c r="E15" s="8"/>
      <c r="F15" s="8"/>
      <c r="G15" s="8"/>
      <c r="H15" s="10" t="str">
        <f t="shared" si="2"/>
        <v> </v>
      </c>
      <c r="I15" s="2" t="str">
        <f t="shared" si="3"/>
        <v> </v>
      </c>
      <c r="J15" s="2" t="str">
        <f t="shared" si="0"/>
        <v> </v>
      </c>
      <c r="K15" s="3">
        <f t="shared" si="1"/>
        <v>0</v>
      </c>
    </row>
    <row r="16" spans="1:11" s="11" customFormat="1" ht="27.75" customHeight="1">
      <c r="A16" s="7"/>
      <c r="B16" s="7"/>
      <c r="C16" s="7"/>
      <c r="D16" s="26"/>
      <c r="E16" s="8"/>
      <c r="F16" s="8"/>
      <c r="G16" s="8"/>
      <c r="H16" s="10" t="str">
        <f t="shared" si="2"/>
        <v> </v>
      </c>
      <c r="I16" s="2" t="str">
        <f t="shared" si="3"/>
        <v> </v>
      </c>
      <c r="J16" s="2" t="str">
        <f t="shared" si="0"/>
        <v> </v>
      </c>
      <c r="K16" s="3">
        <f t="shared" si="1"/>
        <v>0</v>
      </c>
    </row>
    <row r="17" spans="1:11" s="11" customFormat="1" ht="27.75" customHeight="1">
      <c r="A17" s="7"/>
      <c r="B17" s="7"/>
      <c r="C17" s="7"/>
      <c r="D17" s="26"/>
      <c r="E17" s="8"/>
      <c r="F17" s="8"/>
      <c r="G17" s="8"/>
      <c r="H17" s="10" t="str">
        <f t="shared" si="2"/>
        <v> </v>
      </c>
      <c r="I17" s="2" t="str">
        <f t="shared" si="3"/>
        <v> </v>
      </c>
      <c r="J17" s="2" t="str">
        <f t="shared" si="0"/>
        <v> </v>
      </c>
      <c r="K17" s="3">
        <f t="shared" si="1"/>
        <v>0</v>
      </c>
    </row>
    <row r="18" spans="1:11" s="11" customFormat="1" ht="27.75" customHeight="1">
      <c r="A18" s="7"/>
      <c r="B18" s="7"/>
      <c r="C18" s="7"/>
      <c r="D18" s="26"/>
      <c r="E18" s="8"/>
      <c r="F18" s="8"/>
      <c r="G18" s="8"/>
      <c r="H18" s="10" t="str">
        <f t="shared" si="2"/>
        <v> </v>
      </c>
      <c r="I18" s="2" t="str">
        <f t="shared" si="3"/>
        <v> </v>
      </c>
      <c r="J18" s="2" t="str">
        <f t="shared" si="0"/>
        <v> </v>
      </c>
      <c r="K18" s="3">
        <f t="shared" si="1"/>
        <v>0</v>
      </c>
    </row>
    <row r="19" spans="1:11" s="11" customFormat="1" ht="27.75" customHeight="1">
      <c r="A19" s="7"/>
      <c r="B19" s="7"/>
      <c r="C19" s="7"/>
      <c r="D19" s="26"/>
      <c r="E19" s="8"/>
      <c r="F19" s="8"/>
      <c r="G19" s="8"/>
      <c r="H19" s="10" t="str">
        <f t="shared" si="2"/>
        <v> </v>
      </c>
      <c r="I19" s="2" t="str">
        <f t="shared" si="3"/>
        <v> </v>
      </c>
      <c r="J19" s="2" t="str">
        <f t="shared" si="0"/>
        <v> </v>
      </c>
      <c r="K19" s="3">
        <f t="shared" si="1"/>
        <v>0</v>
      </c>
    </row>
    <row r="20" spans="1:11" s="11" customFormat="1" ht="27.75" customHeight="1">
      <c r="A20" s="7"/>
      <c r="B20" s="7"/>
      <c r="C20" s="7"/>
      <c r="D20" s="26"/>
      <c r="E20" s="8"/>
      <c r="F20" s="8"/>
      <c r="G20" s="8"/>
      <c r="H20" s="10" t="str">
        <f t="shared" si="2"/>
        <v> </v>
      </c>
      <c r="I20" s="2" t="str">
        <f t="shared" si="3"/>
        <v> </v>
      </c>
      <c r="J20" s="2" t="str">
        <f t="shared" si="0"/>
        <v> </v>
      </c>
      <c r="K20" s="3">
        <f t="shared" si="1"/>
        <v>0</v>
      </c>
    </row>
    <row r="21" spans="1:11" s="11" customFormat="1" ht="27.75" customHeight="1">
      <c r="A21" s="7"/>
      <c r="B21" s="7"/>
      <c r="C21" s="7"/>
      <c r="D21" s="26"/>
      <c r="E21" s="8"/>
      <c r="F21" s="8"/>
      <c r="G21" s="8"/>
      <c r="H21" s="10" t="str">
        <f t="shared" si="2"/>
        <v> </v>
      </c>
      <c r="I21" s="2" t="str">
        <f t="shared" si="3"/>
        <v> </v>
      </c>
      <c r="J21" s="2" t="str">
        <f t="shared" si="0"/>
        <v> </v>
      </c>
      <c r="K21" s="3">
        <f t="shared" si="1"/>
        <v>0</v>
      </c>
    </row>
    <row r="22" spans="1:11" s="11" customFormat="1" ht="27.75" customHeight="1">
      <c r="A22" s="7"/>
      <c r="B22" s="7"/>
      <c r="C22" s="7"/>
      <c r="D22" s="26"/>
      <c r="E22" s="8"/>
      <c r="F22" s="8"/>
      <c r="G22" s="8"/>
      <c r="H22" s="10" t="str">
        <f t="shared" si="2"/>
        <v> </v>
      </c>
      <c r="I22" s="2" t="str">
        <f t="shared" si="3"/>
        <v> </v>
      </c>
      <c r="J22" s="2" t="str">
        <f t="shared" si="0"/>
        <v> </v>
      </c>
      <c r="K22" s="3">
        <f t="shared" si="1"/>
        <v>0</v>
      </c>
    </row>
    <row r="23" spans="1:11" s="11" customFormat="1" ht="27.75" customHeight="1">
      <c r="A23" s="7"/>
      <c r="B23" s="7"/>
      <c r="C23" s="7"/>
      <c r="D23" s="26"/>
      <c r="E23" s="8"/>
      <c r="F23" s="8"/>
      <c r="G23" s="8"/>
      <c r="H23" s="10" t="str">
        <f t="shared" si="2"/>
        <v> </v>
      </c>
      <c r="I23" s="2" t="str">
        <f t="shared" si="3"/>
        <v> </v>
      </c>
      <c r="J23" s="2" t="str">
        <f t="shared" si="0"/>
        <v> </v>
      </c>
      <c r="K23" s="3">
        <f t="shared" si="1"/>
        <v>0</v>
      </c>
    </row>
    <row r="24" spans="1:11" s="11" customFormat="1" ht="27.75" customHeight="1">
      <c r="A24" s="7"/>
      <c r="B24" s="7"/>
      <c r="C24" s="7"/>
      <c r="D24" s="26"/>
      <c r="E24" s="8"/>
      <c r="F24" s="8"/>
      <c r="G24" s="8"/>
      <c r="H24" s="10" t="str">
        <f t="shared" si="2"/>
        <v> </v>
      </c>
      <c r="I24" s="2" t="str">
        <f t="shared" si="3"/>
        <v> </v>
      </c>
      <c r="J24" s="2" t="str">
        <f t="shared" si="0"/>
        <v> </v>
      </c>
      <c r="K24" s="3">
        <f t="shared" si="1"/>
        <v>0</v>
      </c>
    </row>
    <row r="25" spans="1:11" s="11" customFormat="1" ht="27.75" customHeight="1">
      <c r="A25" s="7"/>
      <c r="B25" s="7"/>
      <c r="C25" s="7"/>
      <c r="D25" s="26"/>
      <c r="E25" s="8"/>
      <c r="F25" s="8"/>
      <c r="G25" s="8"/>
      <c r="H25" s="10" t="str">
        <f t="shared" si="2"/>
        <v> </v>
      </c>
      <c r="I25" s="2" t="str">
        <f t="shared" si="3"/>
        <v> </v>
      </c>
      <c r="J25" s="2" t="str">
        <f t="shared" si="0"/>
        <v> </v>
      </c>
      <c r="K25" s="3">
        <f t="shared" si="1"/>
        <v>0</v>
      </c>
    </row>
    <row r="26" spans="1:11" s="11" customFormat="1" ht="27.75" customHeight="1">
      <c r="A26" s="7"/>
      <c r="B26" s="7"/>
      <c r="C26" s="7"/>
      <c r="D26" s="26"/>
      <c r="E26" s="8"/>
      <c r="F26" s="8"/>
      <c r="G26" s="8"/>
      <c r="H26" s="10" t="str">
        <f t="shared" si="2"/>
        <v> </v>
      </c>
      <c r="I26" s="2" t="str">
        <f t="shared" si="3"/>
        <v> </v>
      </c>
      <c r="J26" s="2" t="str">
        <f t="shared" si="0"/>
        <v> </v>
      </c>
      <c r="K26" s="3">
        <f t="shared" si="1"/>
        <v>0</v>
      </c>
    </row>
    <row r="27" spans="1:11" s="11" customFormat="1" ht="27.75" customHeight="1">
      <c r="A27" s="7"/>
      <c r="B27" s="7"/>
      <c r="C27" s="7"/>
      <c r="D27" s="26"/>
      <c r="E27" s="8"/>
      <c r="F27" s="8"/>
      <c r="G27" s="8"/>
      <c r="H27" s="10" t="str">
        <f t="shared" si="2"/>
        <v> </v>
      </c>
      <c r="I27" s="2" t="str">
        <f t="shared" si="3"/>
        <v> </v>
      </c>
      <c r="J27" s="2" t="str">
        <f t="shared" si="0"/>
        <v> </v>
      </c>
      <c r="K27" s="3">
        <f t="shared" si="1"/>
        <v>0</v>
      </c>
    </row>
    <row r="28" spans="1:11" s="11" customFormat="1" ht="27.75" customHeight="1">
      <c r="A28" s="7"/>
      <c r="B28" s="7"/>
      <c r="C28" s="7"/>
      <c r="D28" s="26"/>
      <c r="E28" s="8"/>
      <c r="F28" s="8"/>
      <c r="G28" s="8"/>
      <c r="H28" s="10" t="str">
        <f t="shared" si="2"/>
        <v> </v>
      </c>
      <c r="I28" s="2" t="str">
        <f t="shared" si="3"/>
        <v> </v>
      </c>
      <c r="J28" s="2" t="str">
        <f t="shared" si="0"/>
        <v> </v>
      </c>
      <c r="K28" s="3">
        <f t="shared" si="1"/>
        <v>0</v>
      </c>
    </row>
    <row r="29" spans="1:11" s="11" customFormat="1" ht="27.75" customHeight="1">
      <c r="A29" s="7"/>
      <c r="B29" s="7"/>
      <c r="C29" s="7"/>
      <c r="D29" s="26"/>
      <c r="E29" s="8"/>
      <c r="F29" s="8"/>
      <c r="G29" s="8"/>
      <c r="H29" s="10" t="str">
        <f t="shared" si="2"/>
        <v> </v>
      </c>
      <c r="I29" s="2" t="str">
        <f t="shared" si="3"/>
        <v> </v>
      </c>
      <c r="J29" s="2" t="str">
        <f t="shared" si="0"/>
        <v> </v>
      </c>
      <c r="K29" s="3">
        <f t="shared" si="1"/>
        <v>0</v>
      </c>
    </row>
    <row r="30" spans="1:11" s="11" customFormat="1" ht="27.75" customHeight="1">
      <c r="A30" s="7"/>
      <c r="B30" s="7"/>
      <c r="C30" s="7"/>
      <c r="D30" s="26"/>
      <c r="E30" s="8"/>
      <c r="F30" s="8"/>
      <c r="G30" s="8"/>
      <c r="H30" s="10" t="str">
        <f t="shared" si="2"/>
        <v> </v>
      </c>
      <c r="I30" s="2" t="str">
        <f t="shared" si="3"/>
        <v> </v>
      </c>
      <c r="J30" s="2" t="str">
        <f t="shared" si="0"/>
        <v> </v>
      </c>
      <c r="K30" s="3">
        <f t="shared" si="1"/>
        <v>0</v>
      </c>
    </row>
    <row r="31" spans="1:11" s="11" customFormat="1" ht="27.75" customHeight="1">
      <c r="A31" s="7"/>
      <c r="B31" s="7"/>
      <c r="C31" s="7"/>
      <c r="D31" s="26"/>
      <c r="E31" s="8"/>
      <c r="F31" s="8"/>
      <c r="G31" s="8"/>
      <c r="H31" s="10" t="str">
        <f t="shared" si="2"/>
        <v> </v>
      </c>
      <c r="I31" s="2" t="str">
        <f t="shared" si="3"/>
        <v> </v>
      </c>
      <c r="J31" s="2" t="str">
        <f t="shared" si="0"/>
        <v> </v>
      </c>
      <c r="K31" s="3">
        <f t="shared" si="1"/>
        <v>0</v>
      </c>
    </row>
    <row r="32" spans="1:11" s="11" customFormat="1" ht="27.75" customHeight="1">
      <c r="A32" s="7"/>
      <c r="B32" s="7"/>
      <c r="C32" s="7"/>
      <c r="D32" s="26"/>
      <c r="E32" s="8"/>
      <c r="F32" s="8"/>
      <c r="G32" s="8"/>
      <c r="H32" s="10" t="str">
        <f t="shared" si="2"/>
        <v> </v>
      </c>
      <c r="I32" s="2" t="str">
        <f t="shared" si="3"/>
        <v> </v>
      </c>
      <c r="J32" s="2" t="str">
        <f t="shared" si="0"/>
        <v> </v>
      </c>
      <c r="K32" s="3">
        <f t="shared" si="1"/>
        <v>0</v>
      </c>
    </row>
    <row r="33" spans="1:11" s="11" customFormat="1" ht="27.75" customHeight="1">
      <c r="A33" s="7"/>
      <c r="B33" s="7"/>
      <c r="C33" s="7"/>
      <c r="D33" s="26"/>
      <c r="E33" s="8"/>
      <c r="F33" s="8"/>
      <c r="G33" s="8"/>
      <c r="H33" s="10" t="str">
        <f t="shared" si="2"/>
        <v> </v>
      </c>
      <c r="I33" s="2" t="str">
        <f t="shared" si="3"/>
        <v> </v>
      </c>
      <c r="J33" s="2" t="str">
        <f t="shared" si="0"/>
        <v> </v>
      </c>
      <c r="K33" s="3">
        <f t="shared" si="1"/>
        <v>0</v>
      </c>
    </row>
    <row r="34" spans="1:11" s="11" customFormat="1" ht="27.75" customHeight="1">
      <c r="A34" s="7"/>
      <c r="B34" s="7"/>
      <c r="C34" s="7"/>
      <c r="D34" s="26"/>
      <c r="E34" s="8"/>
      <c r="F34" s="8"/>
      <c r="G34" s="8"/>
      <c r="H34" s="10" t="str">
        <f t="shared" si="2"/>
        <v> </v>
      </c>
      <c r="I34" s="2" t="str">
        <f t="shared" si="3"/>
        <v> </v>
      </c>
      <c r="J34" s="2" t="str">
        <f t="shared" si="0"/>
        <v> </v>
      </c>
      <c r="K34" s="3">
        <f t="shared" si="1"/>
        <v>0</v>
      </c>
    </row>
    <row r="35" spans="1:11" s="11" customFormat="1" ht="27.75" customHeight="1">
      <c r="A35" s="7"/>
      <c r="B35" s="7"/>
      <c r="C35" s="7"/>
      <c r="D35" s="26"/>
      <c r="E35" s="8"/>
      <c r="F35" s="8"/>
      <c r="G35" s="8"/>
      <c r="H35" s="10" t="str">
        <f t="shared" si="2"/>
        <v> </v>
      </c>
      <c r="I35" s="2" t="str">
        <f t="shared" si="3"/>
        <v> </v>
      </c>
      <c r="J35" s="2" t="str">
        <f t="shared" si="0"/>
        <v> </v>
      </c>
      <c r="K35" s="3">
        <f aca="true" t="shared" si="4" ref="K35:K64">SUMIF(A$1:A$65536,A35,J$1:J$65536)</f>
        <v>0</v>
      </c>
    </row>
    <row r="36" spans="1:11" s="11" customFormat="1" ht="27.75" customHeight="1">
      <c r="A36" s="7"/>
      <c r="B36" s="7"/>
      <c r="C36" s="7"/>
      <c r="D36" s="26"/>
      <c r="E36" s="8"/>
      <c r="F36" s="8"/>
      <c r="G36" s="8"/>
      <c r="H36" s="10" t="str">
        <f t="shared" si="2"/>
        <v> </v>
      </c>
      <c r="I36" s="2" t="str">
        <f t="shared" si="3"/>
        <v> </v>
      </c>
      <c r="J36" s="2" t="str">
        <f t="shared" si="0"/>
        <v> </v>
      </c>
      <c r="K36" s="3">
        <f t="shared" si="4"/>
        <v>0</v>
      </c>
    </row>
    <row r="37" spans="1:11" s="11" customFormat="1" ht="27.75" customHeight="1">
      <c r="A37" s="7"/>
      <c r="B37" s="7"/>
      <c r="C37" s="7"/>
      <c r="D37" s="26"/>
      <c r="E37" s="8"/>
      <c r="F37" s="8"/>
      <c r="G37" s="8"/>
      <c r="H37" s="10" t="str">
        <f t="shared" si="2"/>
        <v> </v>
      </c>
      <c r="I37" s="2" t="str">
        <f t="shared" si="3"/>
        <v> </v>
      </c>
      <c r="J37" s="2" t="str">
        <f t="shared" si="0"/>
        <v> </v>
      </c>
      <c r="K37" s="3">
        <f t="shared" si="4"/>
        <v>0</v>
      </c>
    </row>
    <row r="38" spans="1:11" s="11" customFormat="1" ht="27.75" customHeight="1">
      <c r="A38" s="7"/>
      <c r="B38" s="7"/>
      <c r="C38" s="7"/>
      <c r="D38" s="26"/>
      <c r="E38" s="8"/>
      <c r="F38" s="8"/>
      <c r="G38" s="8"/>
      <c r="H38" s="10" t="str">
        <f t="shared" si="2"/>
        <v> </v>
      </c>
      <c r="I38" s="2" t="str">
        <f t="shared" si="3"/>
        <v> </v>
      </c>
      <c r="J38" s="2" t="str">
        <f t="shared" si="0"/>
        <v> </v>
      </c>
      <c r="K38" s="3">
        <f t="shared" si="4"/>
        <v>0</v>
      </c>
    </row>
    <row r="39" spans="1:11" s="11" customFormat="1" ht="27.75" customHeight="1">
      <c r="A39" s="7"/>
      <c r="B39" s="7"/>
      <c r="C39" s="7"/>
      <c r="D39" s="26"/>
      <c r="E39" s="8"/>
      <c r="F39" s="8"/>
      <c r="G39" s="8"/>
      <c r="H39" s="10" t="str">
        <f t="shared" si="2"/>
        <v> </v>
      </c>
      <c r="I39" s="2" t="str">
        <f t="shared" si="3"/>
        <v> </v>
      </c>
      <c r="J39" s="2" t="str">
        <f t="shared" si="0"/>
        <v> </v>
      </c>
      <c r="K39" s="3">
        <f t="shared" si="4"/>
        <v>0</v>
      </c>
    </row>
    <row r="40" spans="1:11" s="11" customFormat="1" ht="27.75" customHeight="1">
      <c r="A40" s="7"/>
      <c r="B40" s="7"/>
      <c r="C40" s="7"/>
      <c r="D40" s="26"/>
      <c r="E40" s="8"/>
      <c r="F40" s="8"/>
      <c r="G40" s="8"/>
      <c r="H40" s="10" t="str">
        <f t="shared" si="2"/>
        <v> </v>
      </c>
      <c r="I40" s="2" t="str">
        <f t="shared" si="3"/>
        <v> </v>
      </c>
      <c r="J40" s="2" t="str">
        <f t="shared" si="0"/>
        <v> </v>
      </c>
      <c r="K40" s="3">
        <f t="shared" si="4"/>
        <v>0</v>
      </c>
    </row>
    <row r="41" spans="1:11" s="11" customFormat="1" ht="27.75" customHeight="1">
      <c r="A41" s="7"/>
      <c r="B41" s="7"/>
      <c r="C41" s="7"/>
      <c r="D41" s="26"/>
      <c r="E41" s="8"/>
      <c r="F41" s="8"/>
      <c r="G41" s="8"/>
      <c r="H41" s="10" t="str">
        <f t="shared" si="2"/>
        <v> </v>
      </c>
      <c r="I41" s="2" t="str">
        <f t="shared" si="3"/>
        <v> </v>
      </c>
      <c r="J41" s="2" t="str">
        <f t="shared" si="0"/>
        <v> </v>
      </c>
      <c r="K41" s="3">
        <f t="shared" si="4"/>
        <v>0</v>
      </c>
    </row>
    <row r="42" spans="1:11" s="11" customFormat="1" ht="27.75" customHeight="1">
      <c r="A42" s="7"/>
      <c r="B42" s="7"/>
      <c r="C42" s="7"/>
      <c r="D42" s="26"/>
      <c r="E42" s="8"/>
      <c r="F42" s="8"/>
      <c r="G42" s="8"/>
      <c r="H42" s="10" t="str">
        <f t="shared" si="2"/>
        <v> </v>
      </c>
      <c r="I42" s="2" t="str">
        <f t="shared" si="3"/>
        <v> </v>
      </c>
      <c r="J42" s="2" t="str">
        <f t="shared" si="0"/>
        <v> </v>
      </c>
      <c r="K42" s="3">
        <f t="shared" si="4"/>
        <v>0</v>
      </c>
    </row>
    <row r="43" spans="1:11" s="11" customFormat="1" ht="27.75" customHeight="1">
      <c r="A43" s="7"/>
      <c r="B43" s="7"/>
      <c r="C43" s="7"/>
      <c r="D43" s="26"/>
      <c r="E43" s="8"/>
      <c r="F43" s="8"/>
      <c r="G43" s="8"/>
      <c r="H43" s="10" t="str">
        <f t="shared" si="2"/>
        <v> </v>
      </c>
      <c r="I43" s="2" t="str">
        <f t="shared" si="3"/>
        <v> </v>
      </c>
      <c r="J43" s="2" t="str">
        <f t="shared" si="0"/>
        <v> </v>
      </c>
      <c r="K43" s="3">
        <f t="shared" si="4"/>
        <v>0</v>
      </c>
    </row>
    <row r="44" spans="1:11" s="11" customFormat="1" ht="27.75" customHeight="1">
      <c r="A44" s="7"/>
      <c r="B44" s="7"/>
      <c r="C44" s="7"/>
      <c r="D44" s="26"/>
      <c r="E44" s="8"/>
      <c r="F44" s="8"/>
      <c r="G44" s="8"/>
      <c r="H44" s="10" t="str">
        <f t="shared" si="2"/>
        <v> </v>
      </c>
      <c r="I44" s="2" t="str">
        <f t="shared" si="3"/>
        <v> </v>
      </c>
      <c r="J44" s="2" t="str">
        <f t="shared" si="0"/>
        <v> </v>
      </c>
      <c r="K44" s="3">
        <f t="shared" si="4"/>
        <v>0</v>
      </c>
    </row>
    <row r="45" spans="1:11" s="11" customFormat="1" ht="27.75" customHeight="1">
      <c r="A45" s="7"/>
      <c r="B45" s="7"/>
      <c r="C45" s="7"/>
      <c r="D45" s="26"/>
      <c r="E45" s="8"/>
      <c r="F45" s="8"/>
      <c r="G45" s="8"/>
      <c r="H45" s="10" t="str">
        <f t="shared" si="2"/>
        <v> </v>
      </c>
      <c r="I45" s="2" t="str">
        <f t="shared" si="3"/>
        <v> </v>
      </c>
      <c r="J45" s="2" t="str">
        <f t="shared" si="0"/>
        <v> </v>
      </c>
      <c r="K45" s="3">
        <f t="shared" si="4"/>
        <v>0</v>
      </c>
    </row>
    <row r="46" spans="1:11" s="11" customFormat="1" ht="27.75" customHeight="1">
      <c r="A46" s="7"/>
      <c r="B46" s="7"/>
      <c r="C46" s="7"/>
      <c r="D46" s="26"/>
      <c r="E46" s="8"/>
      <c r="F46" s="8"/>
      <c r="G46" s="8"/>
      <c r="H46" s="10" t="str">
        <f t="shared" si="2"/>
        <v> </v>
      </c>
      <c r="I46" s="2" t="str">
        <f t="shared" si="3"/>
        <v> </v>
      </c>
      <c r="J46" s="2" t="str">
        <f t="shared" si="0"/>
        <v> </v>
      </c>
      <c r="K46" s="3">
        <f t="shared" si="4"/>
        <v>0</v>
      </c>
    </row>
    <row r="47" spans="1:11" s="11" customFormat="1" ht="27.75" customHeight="1">
      <c r="A47" s="7"/>
      <c r="B47" s="7"/>
      <c r="C47" s="7"/>
      <c r="D47" s="26"/>
      <c r="E47" s="8"/>
      <c r="F47" s="8"/>
      <c r="G47" s="8"/>
      <c r="H47" s="10" t="str">
        <f t="shared" si="2"/>
        <v> </v>
      </c>
      <c r="I47" s="2" t="str">
        <f t="shared" si="3"/>
        <v> </v>
      </c>
      <c r="J47" s="2" t="str">
        <f t="shared" si="0"/>
        <v> </v>
      </c>
      <c r="K47" s="3">
        <f t="shared" si="4"/>
        <v>0</v>
      </c>
    </row>
    <row r="48" spans="1:11" s="11" customFormat="1" ht="27.75" customHeight="1">
      <c r="A48" s="7"/>
      <c r="B48" s="7"/>
      <c r="C48" s="7"/>
      <c r="D48" s="26"/>
      <c r="E48" s="8"/>
      <c r="F48" s="8"/>
      <c r="G48" s="8"/>
      <c r="H48" s="10" t="str">
        <f t="shared" si="2"/>
        <v> </v>
      </c>
      <c r="I48" s="2" t="str">
        <f t="shared" si="3"/>
        <v> </v>
      </c>
      <c r="J48" s="2" t="str">
        <f t="shared" si="0"/>
        <v> </v>
      </c>
      <c r="K48" s="3">
        <f t="shared" si="4"/>
        <v>0</v>
      </c>
    </row>
    <row r="49" spans="1:11" s="11" customFormat="1" ht="27.75" customHeight="1">
      <c r="A49" s="7"/>
      <c r="B49" s="7"/>
      <c r="C49" s="7"/>
      <c r="D49" s="26"/>
      <c r="E49" s="8"/>
      <c r="F49" s="8"/>
      <c r="G49" s="8"/>
      <c r="H49" s="10" t="str">
        <f t="shared" si="2"/>
        <v> </v>
      </c>
      <c r="I49" s="2" t="str">
        <f t="shared" si="3"/>
        <v> </v>
      </c>
      <c r="J49" s="2" t="str">
        <f t="shared" si="0"/>
        <v> </v>
      </c>
      <c r="K49" s="3">
        <f t="shared" si="4"/>
        <v>0</v>
      </c>
    </row>
    <row r="50" spans="1:11" s="11" customFormat="1" ht="27.75" customHeight="1">
      <c r="A50" s="7"/>
      <c r="B50" s="7"/>
      <c r="C50" s="7"/>
      <c r="D50" s="26"/>
      <c r="E50" s="8"/>
      <c r="F50" s="8"/>
      <c r="G50" s="8"/>
      <c r="H50" s="10" t="str">
        <f t="shared" si="2"/>
        <v> </v>
      </c>
      <c r="I50" s="2" t="str">
        <f t="shared" si="3"/>
        <v> </v>
      </c>
      <c r="J50" s="2" t="str">
        <f t="shared" si="0"/>
        <v> </v>
      </c>
      <c r="K50" s="3">
        <f t="shared" si="4"/>
        <v>0</v>
      </c>
    </row>
    <row r="51" spans="1:11" s="11" customFormat="1" ht="27.75" customHeight="1">
      <c r="A51" s="7"/>
      <c r="B51" s="7"/>
      <c r="C51" s="7"/>
      <c r="D51" s="26"/>
      <c r="E51" s="8"/>
      <c r="F51" s="8"/>
      <c r="G51" s="8"/>
      <c r="H51" s="10" t="str">
        <f t="shared" si="2"/>
        <v> </v>
      </c>
      <c r="I51" s="2" t="str">
        <f t="shared" si="3"/>
        <v> </v>
      </c>
      <c r="J51" s="2" t="str">
        <f t="shared" si="0"/>
        <v> </v>
      </c>
      <c r="K51" s="3">
        <f t="shared" si="4"/>
        <v>0</v>
      </c>
    </row>
    <row r="52" spans="1:11" s="11" customFormat="1" ht="27.75" customHeight="1">
      <c r="A52" s="7"/>
      <c r="B52" s="7"/>
      <c r="C52" s="7"/>
      <c r="D52" s="26"/>
      <c r="E52" s="8"/>
      <c r="F52" s="8"/>
      <c r="G52" s="8"/>
      <c r="H52" s="10" t="str">
        <f t="shared" si="2"/>
        <v> </v>
      </c>
      <c r="I52" s="2" t="str">
        <f t="shared" si="3"/>
        <v> </v>
      </c>
      <c r="J52" s="2" t="str">
        <f t="shared" si="0"/>
        <v> </v>
      </c>
      <c r="K52" s="3">
        <f t="shared" si="4"/>
        <v>0</v>
      </c>
    </row>
    <row r="53" spans="1:11" s="11" customFormat="1" ht="27.75" customHeight="1">
      <c r="A53" s="7"/>
      <c r="B53" s="7"/>
      <c r="C53" s="7"/>
      <c r="D53" s="26"/>
      <c r="E53" s="8"/>
      <c r="F53" s="8"/>
      <c r="G53" s="8"/>
      <c r="H53" s="10" t="str">
        <f t="shared" si="2"/>
        <v> </v>
      </c>
      <c r="I53" s="2" t="str">
        <f t="shared" si="3"/>
        <v> </v>
      </c>
      <c r="J53" s="2" t="str">
        <f t="shared" si="0"/>
        <v> </v>
      </c>
      <c r="K53" s="3">
        <f t="shared" si="4"/>
        <v>0</v>
      </c>
    </row>
    <row r="54" spans="1:11" s="11" customFormat="1" ht="27.75" customHeight="1">
      <c r="A54" s="7"/>
      <c r="B54" s="7"/>
      <c r="C54" s="7"/>
      <c r="D54" s="26"/>
      <c r="E54" s="8"/>
      <c r="F54" s="8"/>
      <c r="G54" s="8"/>
      <c r="H54" s="10" t="str">
        <f t="shared" si="2"/>
        <v> </v>
      </c>
      <c r="I54" s="2" t="str">
        <f t="shared" si="3"/>
        <v> </v>
      </c>
      <c r="J54" s="2" t="str">
        <f t="shared" si="0"/>
        <v> </v>
      </c>
      <c r="K54" s="3">
        <f t="shared" si="4"/>
        <v>0</v>
      </c>
    </row>
    <row r="55" spans="1:11" s="11" customFormat="1" ht="27.75" customHeight="1">
      <c r="A55" s="7"/>
      <c r="B55" s="7"/>
      <c r="C55" s="7"/>
      <c r="D55" s="26"/>
      <c r="E55" s="8"/>
      <c r="F55" s="8"/>
      <c r="G55" s="8"/>
      <c r="H55" s="10" t="str">
        <f t="shared" si="2"/>
        <v> </v>
      </c>
      <c r="I55" s="2" t="str">
        <f t="shared" si="3"/>
        <v> </v>
      </c>
      <c r="J55" s="2" t="str">
        <f t="shared" si="0"/>
        <v> </v>
      </c>
      <c r="K55" s="3">
        <f t="shared" si="4"/>
        <v>0</v>
      </c>
    </row>
    <row r="56" spans="1:11" s="11" customFormat="1" ht="27.75" customHeight="1">
      <c r="A56" s="7"/>
      <c r="B56" s="7"/>
      <c r="C56" s="7"/>
      <c r="D56" s="26"/>
      <c r="E56" s="8"/>
      <c r="F56" s="8"/>
      <c r="G56" s="8"/>
      <c r="H56" s="10" t="str">
        <f t="shared" si="2"/>
        <v> </v>
      </c>
      <c r="I56" s="2" t="str">
        <f t="shared" si="3"/>
        <v> </v>
      </c>
      <c r="J56" s="2" t="str">
        <f t="shared" si="0"/>
        <v> </v>
      </c>
      <c r="K56" s="3">
        <f t="shared" si="4"/>
        <v>0</v>
      </c>
    </row>
    <row r="57" spans="1:11" s="11" customFormat="1" ht="27.75" customHeight="1">
      <c r="A57" s="7"/>
      <c r="B57" s="7"/>
      <c r="C57" s="7"/>
      <c r="D57" s="26"/>
      <c r="E57" s="8"/>
      <c r="F57" s="8"/>
      <c r="G57" s="8"/>
      <c r="H57" s="10" t="str">
        <f t="shared" si="2"/>
        <v> </v>
      </c>
      <c r="I57" s="2" t="str">
        <f t="shared" si="3"/>
        <v> </v>
      </c>
      <c r="J57" s="2" t="str">
        <f t="shared" si="0"/>
        <v> </v>
      </c>
      <c r="K57" s="3">
        <f t="shared" si="4"/>
        <v>0</v>
      </c>
    </row>
    <row r="58" spans="1:11" s="11" customFormat="1" ht="27.75" customHeight="1">
      <c r="A58" s="7"/>
      <c r="B58" s="7"/>
      <c r="C58" s="7"/>
      <c r="D58" s="26"/>
      <c r="E58" s="8"/>
      <c r="F58" s="8"/>
      <c r="G58" s="8"/>
      <c r="H58" s="10" t="str">
        <f t="shared" si="2"/>
        <v> </v>
      </c>
      <c r="I58" s="2" t="str">
        <f t="shared" si="3"/>
        <v> </v>
      </c>
      <c r="J58" s="2" t="str">
        <f t="shared" si="0"/>
        <v> </v>
      </c>
      <c r="K58" s="3">
        <f t="shared" si="4"/>
        <v>0</v>
      </c>
    </row>
    <row r="59" spans="1:11" s="11" customFormat="1" ht="27.75" customHeight="1">
      <c r="A59" s="7"/>
      <c r="B59" s="7"/>
      <c r="C59" s="7"/>
      <c r="D59" s="26"/>
      <c r="E59" s="8"/>
      <c r="F59" s="8"/>
      <c r="G59" s="8"/>
      <c r="H59" s="10" t="str">
        <f t="shared" si="2"/>
        <v> </v>
      </c>
      <c r="I59" s="2" t="str">
        <f t="shared" si="3"/>
        <v> </v>
      </c>
      <c r="J59" s="2" t="str">
        <f t="shared" si="0"/>
        <v> </v>
      </c>
      <c r="K59" s="3">
        <f t="shared" si="4"/>
        <v>0</v>
      </c>
    </row>
    <row r="60" spans="1:11" s="11" customFormat="1" ht="27.75" customHeight="1">
      <c r="A60" s="7"/>
      <c r="B60" s="7"/>
      <c r="C60" s="7"/>
      <c r="D60" s="26"/>
      <c r="E60" s="8"/>
      <c r="F60" s="8"/>
      <c r="G60" s="8"/>
      <c r="H60" s="10" t="str">
        <f t="shared" si="2"/>
        <v> </v>
      </c>
      <c r="I60" s="2" t="str">
        <f t="shared" si="3"/>
        <v> </v>
      </c>
      <c r="J60" s="2" t="str">
        <f t="shared" si="0"/>
        <v> </v>
      </c>
      <c r="K60" s="3">
        <f t="shared" si="4"/>
        <v>0</v>
      </c>
    </row>
    <row r="61" spans="1:11" s="11" customFormat="1" ht="27.75" customHeight="1">
      <c r="A61" s="7"/>
      <c r="B61" s="7"/>
      <c r="C61" s="7"/>
      <c r="D61" s="26"/>
      <c r="E61" s="8"/>
      <c r="F61" s="8"/>
      <c r="G61" s="8"/>
      <c r="H61" s="10" t="str">
        <f t="shared" si="2"/>
        <v> </v>
      </c>
      <c r="I61" s="2" t="str">
        <f t="shared" si="3"/>
        <v> </v>
      </c>
      <c r="J61" s="2" t="str">
        <f t="shared" si="0"/>
        <v> </v>
      </c>
      <c r="K61" s="3">
        <f t="shared" si="4"/>
        <v>0</v>
      </c>
    </row>
    <row r="62" spans="1:11" s="11" customFormat="1" ht="27.75" customHeight="1">
      <c r="A62" s="7"/>
      <c r="B62" s="7"/>
      <c r="C62" s="7"/>
      <c r="D62" s="26"/>
      <c r="E62" s="8"/>
      <c r="F62" s="8"/>
      <c r="G62" s="8"/>
      <c r="H62" s="10" t="str">
        <f t="shared" si="2"/>
        <v> </v>
      </c>
      <c r="I62" s="2" t="str">
        <f t="shared" si="3"/>
        <v> </v>
      </c>
      <c r="J62" s="2" t="str">
        <f t="shared" si="0"/>
        <v> </v>
      </c>
      <c r="K62" s="3">
        <f t="shared" si="4"/>
        <v>0</v>
      </c>
    </row>
    <row r="63" spans="1:11" s="11" customFormat="1" ht="27.75" customHeight="1">
      <c r="A63" s="7"/>
      <c r="B63" s="7"/>
      <c r="C63" s="7"/>
      <c r="D63" s="26"/>
      <c r="E63" s="8"/>
      <c r="F63" s="8"/>
      <c r="G63" s="8"/>
      <c r="H63" s="10" t="str">
        <f t="shared" si="2"/>
        <v> </v>
      </c>
      <c r="I63" s="2" t="str">
        <f t="shared" si="3"/>
        <v> </v>
      </c>
      <c r="J63" s="2" t="str">
        <f t="shared" si="0"/>
        <v> </v>
      </c>
      <c r="K63" s="3">
        <f t="shared" si="4"/>
        <v>0</v>
      </c>
    </row>
    <row r="64" spans="1:11" s="11" customFormat="1" ht="27.75" customHeight="1">
      <c r="A64" s="7"/>
      <c r="B64" s="7"/>
      <c r="C64" s="7"/>
      <c r="D64" s="26"/>
      <c r="E64" s="8"/>
      <c r="F64" s="8"/>
      <c r="G64" s="8"/>
      <c r="H64" s="10" t="str">
        <f t="shared" si="2"/>
        <v> </v>
      </c>
      <c r="I64" s="2" t="str">
        <f t="shared" si="3"/>
        <v> </v>
      </c>
      <c r="J64" s="2" t="str">
        <f t="shared" si="0"/>
        <v> </v>
      </c>
      <c r="K64" s="3">
        <f t="shared" si="4"/>
        <v>0</v>
      </c>
    </row>
  </sheetData>
  <sheetProtection password="DC61" sheet="1" objects="1" scenarios="1" selectLockedCells="1"/>
  <protectedRanges>
    <protectedRange password="CF7A" sqref="H3:H64" name="区域1"/>
  </protectedRanges>
  <mergeCells count="2">
    <mergeCell ref="E1:K1"/>
    <mergeCell ref="A1:D1"/>
  </mergeCells>
  <dataValidations count="5">
    <dataValidation type="list" allowBlank="1" showInputMessage="1" showErrorMessage="1" sqref="F3:F43">
      <formula1>INDIRECT(E3)</formula1>
    </dataValidation>
    <dataValidation type="list" allowBlank="1" showInputMessage="1" showErrorMessage="1" sqref="G65:G65536 F44:F64">
      <formula1>"独撰,合撰：第一作者,合撰：第二作者,合撰：第三作者"</formula1>
    </dataValidation>
    <dataValidation type="list" allowBlank="1" showInputMessage="1" showErrorMessage="1" sqref="G3:G64">
      <formula1>"仅为我校,第一单位为我校/共2单位,第二单位为我校/共2单位,第一单位为我校/共3单位,第二单位为我校/共3单位,第三单位为我校/共3单位"</formula1>
    </dataValidation>
    <dataValidation type="list" allowBlank="1" showInputMessage="1" showErrorMessage="1" sqref="E4:E64">
      <formula1>"国家级重要,国家级核心,国家级一般,省级,校级"</formula1>
    </dataValidation>
    <dataValidation type="list" allowBlank="1" showErrorMessage="1" sqref="E3">
      <formula1>"国家级重要,国家级核心,国家级一般,省级,校级"</formula1>
    </dataValidation>
  </dataValidations>
  <printOptions/>
  <pageMargins left="0.29" right="0.15748031496062992" top="0.81" bottom="0.53" header="0.47" footer="0.3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64"/>
  <sheetViews>
    <sheetView showZeros="0" zoomScaleSheetLayoutView="100" workbookViewId="0" topLeftCell="A1">
      <selection activeCell="C8" sqref="C8"/>
    </sheetView>
  </sheetViews>
  <sheetFormatPr defaultColWidth="5.625" defaultRowHeight="14.25"/>
  <cols>
    <col min="1" max="1" width="8.375" style="12" customWidth="1"/>
    <col min="2" max="2" width="33.375" style="12" customWidth="1"/>
    <col min="3" max="3" width="9.00390625" style="12" customWidth="1"/>
    <col min="4" max="4" width="8.75390625" style="4" customWidth="1"/>
    <col min="5" max="5" width="9.875" style="4" customWidth="1"/>
    <col min="6" max="6" width="8.50390625" style="4" customWidth="1"/>
    <col min="7" max="7" width="8.25390625" style="4" customWidth="1"/>
    <col min="8" max="8" width="16.50390625" style="4" customWidth="1"/>
    <col min="9" max="9" width="8.50390625" style="9" customWidth="1"/>
    <col min="10" max="10" width="8.00390625" style="9" customWidth="1"/>
    <col min="11" max="11" width="8.125" style="4" customWidth="1"/>
    <col min="12" max="12" width="7.375" style="4" customWidth="1"/>
    <col min="13" max="13" width="5.625" style="4" customWidth="1"/>
    <col min="14" max="16384" width="5.625" style="4" customWidth="1"/>
  </cols>
  <sheetData>
    <row r="1" spans="1:12" ht="54" customHeight="1">
      <c r="A1" s="42" t="str">
        <f>'封面'!E13</f>
        <v>基础教学部</v>
      </c>
      <c r="B1" s="40"/>
      <c r="C1" s="40"/>
      <c r="D1" s="40"/>
      <c r="E1" s="41" t="s">
        <v>27</v>
      </c>
      <c r="F1" s="40"/>
      <c r="G1" s="40"/>
      <c r="H1" s="40"/>
      <c r="I1" s="40"/>
      <c r="J1" s="40"/>
      <c r="K1" s="40"/>
      <c r="L1" s="40"/>
    </row>
    <row r="2" spans="1:12" ht="30" customHeight="1">
      <c r="A2" s="6" t="s">
        <v>23</v>
      </c>
      <c r="B2" s="6" t="s">
        <v>28</v>
      </c>
      <c r="C2" s="6" t="s">
        <v>30</v>
      </c>
      <c r="D2" s="5" t="s">
        <v>24</v>
      </c>
      <c r="E2" s="5" t="s">
        <v>66</v>
      </c>
      <c r="F2" s="5" t="s">
        <v>29</v>
      </c>
      <c r="G2" s="5" t="s">
        <v>79</v>
      </c>
      <c r="H2" s="6" t="s">
        <v>80</v>
      </c>
      <c r="I2" s="5" t="s">
        <v>32</v>
      </c>
      <c r="J2" s="5" t="s">
        <v>78</v>
      </c>
      <c r="K2" s="6" t="s">
        <v>25</v>
      </c>
      <c r="L2" s="5" t="s">
        <v>26</v>
      </c>
    </row>
    <row r="3" spans="1:12" s="11" customFormat="1" ht="27.75" customHeight="1">
      <c r="A3" s="7" t="s">
        <v>82</v>
      </c>
      <c r="B3" s="7" t="s">
        <v>102</v>
      </c>
      <c r="C3" s="7" t="s">
        <v>31</v>
      </c>
      <c r="D3" s="8" t="s">
        <v>64</v>
      </c>
      <c r="E3" s="8">
        <v>2012.9</v>
      </c>
      <c r="F3" s="8" t="s">
        <v>103</v>
      </c>
      <c r="G3" s="8" t="s">
        <v>104</v>
      </c>
      <c r="H3" s="8" t="s">
        <v>105</v>
      </c>
      <c r="I3" s="10">
        <f>IF(D3="国家级重点",240,IF(D3="国家级一般",200,IF(D3="省级重点",72,IF(D3="省级一般",60,IF(D3="校级重点",24,IF(D3="校级一般",20,""))))))</f>
        <v>60</v>
      </c>
      <c r="J3" s="10">
        <f>IF(G3="半年",I3*0.5,I3)</f>
        <v>30</v>
      </c>
      <c r="K3" s="22">
        <f>IF(H3="主持人",J3/2,IF(H3="主持人/无其他参与人",J3,IF(H3="参与人/共1人参与",J3/2,IF(H3="参与人/共2人参与",J3/4,IF(H3="参与人/共3人参与",J3/6,IF(H3="参与人/共4人参与",J3/8,""))))))</f>
        <v>7.5</v>
      </c>
      <c r="L3" s="22">
        <f aca="true" t="shared" si="0" ref="L3:L34">SUMIF(A$1:A$65536,A3,K$1:K$65536)</f>
        <v>7.5</v>
      </c>
    </row>
    <row r="4" spans="1:12" s="11" customFormat="1" ht="27.75" customHeight="1">
      <c r="A4" s="7" t="s">
        <v>89</v>
      </c>
      <c r="B4" s="7" t="s">
        <v>102</v>
      </c>
      <c r="C4" s="7" t="s">
        <v>31</v>
      </c>
      <c r="D4" s="8" t="s">
        <v>64</v>
      </c>
      <c r="E4" s="8">
        <v>2012.9</v>
      </c>
      <c r="F4" s="8" t="s">
        <v>103</v>
      </c>
      <c r="G4" s="8" t="s">
        <v>104</v>
      </c>
      <c r="H4" s="8" t="s">
        <v>105</v>
      </c>
      <c r="I4" s="10">
        <f aca="true" t="shared" si="1" ref="I4:I64">IF(D4="国家级重点",240,IF(D4="国家级一般",200,IF(D4="省级重点",72,IF(D4="省级一般",60,IF(D4="校级重点",24,IF(D4="校级一般",20,""))))))</f>
        <v>60</v>
      </c>
      <c r="J4" s="10">
        <f aca="true" t="shared" si="2" ref="J4:J64">IF(G4="半年",I4*0.5,I4)</f>
        <v>30</v>
      </c>
      <c r="K4" s="22">
        <f aca="true" t="shared" si="3" ref="K4:K64">IF(H4="主持人",J4/2,IF(H4="主持人/无其他参与人",J4,IF(H4="参与人/共1人参与",J4/2,IF(H4="参与人/共2人参与",J4/4,IF(H4="参与人/共3人参与",J4/6,IF(H4="参与人/共4人参与",J4/8,""))))))</f>
        <v>7.5</v>
      </c>
      <c r="L4" s="22">
        <f t="shared" si="0"/>
        <v>15</v>
      </c>
    </row>
    <row r="5" spans="1:12" s="11" customFormat="1" ht="27.75" customHeight="1">
      <c r="A5" s="7" t="s">
        <v>89</v>
      </c>
      <c r="B5" s="7" t="s">
        <v>106</v>
      </c>
      <c r="C5" s="7" t="s">
        <v>31</v>
      </c>
      <c r="D5" s="8" t="s">
        <v>64</v>
      </c>
      <c r="E5" s="8">
        <v>2012.6</v>
      </c>
      <c r="F5" s="8" t="s">
        <v>63</v>
      </c>
      <c r="G5" s="8" t="s">
        <v>77</v>
      </c>
      <c r="H5" s="8" t="s">
        <v>107</v>
      </c>
      <c r="I5" s="10">
        <f t="shared" si="1"/>
        <v>60</v>
      </c>
      <c r="J5" s="10">
        <f t="shared" si="2"/>
        <v>60</v>
      </c>
      <c r="K5" s="22">
        <f t="shared" si="3"/>
        <v>7.5</v>
      </c>
      <c r="L5" s="22">
        <f t="shared" si="0"/>
        <v>15</v>
      </c>
    </row>
    <row r="6" spans="1:12" s="11" customFormat="1" ht="27.75" customHeight="1">
      <c r="A6" s="7"/>
      <c r="B6" s="7"/>
      <c r="C6" s="7"/>
      <c r="D6" s="8"/>
      <c r="E6" s="8"/>
      <c r="F6" s="8"/>
      <c r="G6" s="8"/>
      <c r="H6" s="8"/>
      <c r="I6" s="10">
        <f t="shared" si="1"/>
      </c>
      <c r="J6" s="10">
        <f t="shared" si="2"/>
      </c>
      <c r="K6" s="22">
        <f t="shared" si="3"/>
      </c>
      <c r="L6" s="22">
        <f t="shared" si="0"/>
        <v>0</v>
      </c>
    </row>
    <row r="7" spans="1:12" s="11" customFormat="1" ht="27.75" customHeight="1">
      <c r="A7" s="7"/>
      <c r="B7" s="7"/>
      <c r="C7" s="7"/>
      <c r="D7" s="8"/>
      <c r="E7" s="25"/>
      <c r="F7" s="8"/>
      <c r="G7" s="8"/>
      <c r="H7" s="8"/>
      <c r="I7" s="10">
        <f t="shared" si="1"/>
      </c>
      <c r="J7" s="10">
        <f t="shared" si="2"/>
      </c>
      <c r="K7" s="22">
        <f t="shared" si="3"/>
      </c>
      <c r="L7" s="22">
        <f t="shared" si="0"/>
        <v>0</v>
      </c>
    </row>
    <row r="8" spans="1:12" s="11" customFormat="1" ht="27.75" customHeight="1">
      <c r="A8" s="7"/>
      <c r="B8" s="7"/>
      <c r="C8" s="7"/>
      <c r="D8" s="8"/>
      <c r="E8" s="25"/>
      <c r="F8" s="8"/>
      <c r="G8" s="8"/>
      <c r="H8" s="8"/>
      <c r="I8" s="10">
        <f t="shared" si="1"/>
      </c>
      <c r="J8" s="10">
        <f t="shared" si="2"/>
      </c>
      <c r="K8" s="22">
        <f t="shared" si="3"/>
      </c>
      <c r="L8" s="22">
        <f t="shared" si="0"/>
        <v>0</v>
      </c>
    </row>
    <row r="9" spans="1:12" s="11" customFormat="1" ht="27.75" customHeight="1">
      <c r="A9" s="7"/>
      <c r="B9" s="7"/>
      <c r="C9" s="7"/>
      <c r="D9" s="8"/>
      <c r="E9" s="25"/>
      <c r="F9" s="8"/>
      <c r="G9" s="8"/>
      <c r="H9" s="8"/>
      <c r="I9" s="10">
        <f t="shared" si="1"/>
      </c>
      <c r="J9" s="10">
        <f t="shared" si="2"/>
      </c>
      <c r="K9" s="22">
        <f t="shared" si="3"/>
      </c>
      <c r="L9" s="22">
        <f t="shared" si="0"/>
        <v>0</v>
      </c>
    </row>
    <row r="10" spans="1:12" s="11" customFormat="1" ht="27.75" customHeight="1">
      <c r="A10" s="7"/>
      <c r="B10" s="7"/>
      <c r="C10" s="7"/>
      <c r="D10" s="8"/>
      <c r="E10" s="25"/>
      <c r="F10" s="8"/>
      <c r="G10" s="8"/>
      <c r="H10" s="8"/>
      <c r="I10" s="10">
        <f t="shared" si="1"/>
      </c>
      <c r="J10" s="10">
        <f t="shared" si="2"/>
      </c>
      <c r="K10" s="22">
        <f t="shared" si="3"/>
      </c>
      <c r="L10" s="22">
        <f t="shared" si="0"/>
        <v>0</v>
      </c>
    </row>
    <row r="11" spans="1:12" s="11" customFormat="1" ht="27.75" customHeight="1">
      <c r="A11" s="7"/>
      <c r="B11" s="7"/>
      <c r="C11" s="7"/>
      <c r="D11" s="8"/>
      <c r="E11" s="25"/>
      <c r="F11" s="8"/>
      <c r="G11" s="8"/>
      <c r="H11" s="8"/>
      <c r="I11" s="10">
        <f t="shared" si="1"/>
      </c>
      <c r="J11" s="10">
        <f t="shared" si="2"/>
      </c>
      <c r="K11" s="22">
        <f t="shared" si="3"/>
      </c>
      <c r="L11" s="22">
        <f t="shared" si="0"/>
        <v>0</v>
      </c>
    </row>
    <row r="12" spans="1:12" s="11" customFormat="1" ht="27.75" customHeight="1">
      <c r="A12" s="7"/>
      <c r="B12" s="7"/>
      <c r="C12" s="7"/>
      <c r="D12" s="8"/>
      <c r="E12" s="25"/>
      <c r="F12" s="8"/>
      <c r="G12" s="8"/>
      <c r="H12" s="8"/>
      <c r="I12" s="10">
        <f t="shared" si="1"/>
      </c>
      <c r="J12" s="10">
        <f t="shared" si="2"/>
      </c>
      <c r="K12" s="22">
        <f t="shared" si="3"/>
      </c>
      <c r="L12" s="22">
        <f t="shared" si="0"/>
        <v>0</v>
      </c>
    </row>
    <row r="13" spans="1:12" s="11" customFormat="1" ht="27.75" customHeight="1">
      <c r="A13" s="7"/>
      <c r="B13" s="7"/>
      <c r="C13" s="7"/>
      <c r="D13" s="8"/>
      <c r="E13" s="25"/>
      <c r="F13" s="8"/>
      <c r="G13" s="8"/>
      <c r="H13" s="8"/>
      <c r="I13" s="10">
        <f t="shared" si="1"/>
      </c>
      <c r="J13" s="10">
        <f t="shared" si="2"/>
      </c>
      <c r="K13" s="22">
        <f t="shared" si="3"/>
      </c>
      <c r="L13" s="22">
        <f t="shared" si="0"/>
        <v>0</v>
      </c>
    </row>
    <row r="14" spans="1:12" s="11" customFormat="1" ht="27.75" customHeight="1">
      <c r="A14" s="7"/>
      <c r="B14" s="7"/>
      <c r="C14" s="7"/>
      <c r="D14" s="8"/>
      <c r="E14" s="25"/>
      <c r="F14" s="8"/>
      <c r="G14" s="8"/>
      <c r="H14" s="8"/>
      <c r="I14" s="10">
        <f t="shared" si="1"/>
      </c>
      <c r="J14" s="10">
        <f t="shared" si="2"/>
      </c>
      <c r="K14" s="22">
        <f t="shared" si="3"/>
      </c>
      <c r="L14" s="22">
        <f t="shared" si="0"/>
        <v>0</v>
      </c>
    </row>
    <row r="15" spans="1:12" s="11" customFormat="1" ht="27.75" customHeight="1">
      <c r="A15" s="7"/>
      <c r="B15" s="7"/>
      <c r="C15" s="7"/>
      <c r="D15" s="8"/>
      <c r="E15" s="25"/>
      <c r="F15" s="8"/>
      <c r="G15" s="8"/>
      <c r="H15" s="8"/>
      <c r="I15" s="10">
        <f t="shared" si="1"/>
      </c>
      <c r="J15" s="10">
        <f t="shared" si="2"/>
      </c>
      <c r="K15" s="22">
        <f t="shared" si="3"/>
      </c>
      <c r="L15" s="22">
        <f t="shared" si="0"/>
        <v>0</v>
      </c>
    </row>
    <row r="16" spans="1:12" s="11" customFormat="1" ht="27.75" customHeight="1">
      <c r="A16" s="7"/>
      <c r="B16" s="7"/>
      <c r="C16" s="7"/>
      <c r="D16" s="8"/>
      <c r="E16" s="25"/>
      <c r="F16" s="8"/>
      <c r="G16" s="8"/>
      <c r="H16" s="8"/>
      <c r="I16" s="10">
        <f t="shared" si="1"/>
      </c>
      <c r="J16" s="10">
        <f t="shared" si="2"/>
      </c>
      <c r="K16" s="22">
        <f t="shared" si="3"/>
      </c>
      <c r="L16" s="22">
        <f t="shared" si="0"/>
        <v>0</v>
      </c>
    </row>
    <row r="17" spans="1:12" s="11" customFormat="1" ht="27.75" customHeight="1">
      <c r="A17" s="7"/>
      <c r="B17" s="7"/>
      <c r="C17" s="7"/>
      <c r="D17" s="8"/>
      <c r="E17" s="25"/>
      <c r="F17" s="8"/>
      <c r="G17" s="8"/>
      <c r="H17" s="8"/>
      <c r="I17" s="10">
        <f t="shared" si="1"/>
      </c>
      <c r="J17" s="10">
        <f t="shared" si="2"/>
      </c>
      <c r="K17" s="22">
        <f t="shared" si="3"/>
      </c>
      <c r="L17" s="22">
        <f t="shared" si="0"/>
        <v>0</v>
      </c>
    </row>
    <row r="18" spans="1:12" s="11" customFormat="1" ht="27.75" customHeight="1">
      <c r="A18" s="7"/>
      <c r="B18" s="7"/>
      <c r="C18" s="7"/>
      <c r="D18" s="8"/>
      <c r="E18" s="25"/>
      <c r="F18" s="8"/>
      <c r="G18" s="8"/>
      <c r="H18" s="8"/>
      <c r="I18" s="10">
        <f t="shared" si="1"/>
      </c>
      <c r="J18" s="10">
        <f t="shared" si="2"/>
      </c>
      <c r="K18" s="22">
        <f t="shared" si="3"/>
      </c>
      <c r="L18" s="22">
        <f t="shared" si="0"/>
        <v>0</v>
      </c>
    </row>
    <row r="19" spans="1:12" s="11" customFormat="1" ht="27.75" customHeight="1">
      <c r="A19" s="7"/>
      <c r="B19" s="7"/>
      <c r="C19" s="7"/>
      <c r="D19" s="8"/>
      <c r="E19" s="25"/>
      <c r="F19" s="8"/>
      <c r="G19" s="8"/>
      <c r="H19" s="8"/>
      <c r="I19" s="10">
        <f t="shared" si="1"/>
      </c>
      <c r="J19" s="10">
        <f t="shared" si="2"/>
      </c>
      <c r="K19" s="22">
        <f t="shared" si="3"/>
      </c>
      <c r="L19" s="22">
        <f t="shared" si="0"/>
        <v>0</v>
      </c>
    </row>
    <row r="20" spans="1:12" s="11" customFormat="1" ht="27.75" customHeight="1">
      <c r="A20" s="7"/>
      <c r="B20" s="7"/>
      <c r="C20" s="7"/>
      <c r="D20" s="8"/>
      <c r="E20" s="25"/>
      <c r="F20" s="8"/>
      <c r="G20" s="8"/>
      <c r="H20" s="8"/>
      <c r="I20" s="10">
        <f t="shared" si="1"/>
      </c>
      <c r="J20" s="10">
        <f t="shared" si="2"/>
      </c>
      <c r="K20" s="22">
        <f t="shared" si="3"/>
      </c>
      <c r="L20" s="22">
        <f t="shared" si="0"/>
        <v>0</v>
      </c>
    </row>
    <row r="21" spans="1:12" s="11" customFormat="1" ht="27.75" customHeight="1">
      <c r="A21" s="7"/>
      <c r="B21" s="7"/>
      <c r="C21" s="7"/>
      <c r="D21" s="8"/>
      <c r="E21" s="25"/>
      <c r="F21" s="8"/>
      <c r="G21" s="8"/>
      <c r="H21" s="8"/>
      <c r="I21" s="10">
        <f t="shared" si="1"/>
      </c>
      <c r="J21" s="10">
        <f t="shared" si="2"/>
      </c>
      <c r="K21" s="22">
        <f t="shared" si="3"/>
      </c>
      <c r="L21" s="22">
        <f t="shared" si="0"/>
        <v>0</v>
      </c>
    </row>
    <row r="22" spans="1:12" s="11" customFormat="1" ht="27.75" customHeight="1">
      <c r="A22" s="7"/>
      <c r="B22" s="7"/>
      <c r="C22" s="7"/>
      <c r="D22" s="8"/>
      <c r="E22" s="25"/>
      <c r="F22" s="8"/>
      <c r="G22" s="8"/>
      <c r="H22" s="8"/>
      <c r="I22" s="10">
        <f t="shared" si="1"/>
      </c>
      <c r="J22" s="10">
        <f t="shared" si="2"/>
      </c>
      <c r="K22" s="22">
        <f t="shared" si="3"/>
      </c>
      <c r="L22" s="22">
        <f t="shared" si="0"/>
        <v>0</v>
      </c>
    </row>
    <row r="23" spans="1:12" s="11" customFormat="1" ht="27.75" customHeight="1">
      <c r="A23" s="7"/>
      <c r="B23" s="7"/>
      <c r="C23" s="7"/>
      <c r="D23" s="8"/>
      <c r="E23" s="25"/>
      <c r="F23" s="8"/>
      <c r="G23" s="8"/>
      <c r="H23" s="8"/>
      <c r="I23" s="10">
        <f t="shared" si="1"/>
      </c>
      <c r="J23" s="10">
        <f t="shared" si="2"/>
      </c>
      <c r="K23" s="22">
        <f t="shared" si="3"/>
      </c>
      <c r="L23" s="22">
        <f t="shared" si="0"/>
        <v>0</v>
      </c>
    </row>
    <row r="24" spans="1:12" s="11" customFormat="1" ht="27.75" customHeight="1">
      <c r="A24" s="7"/>
      <c r="B24" s="7"/>
      <c r="C24" s="7"/>
      <c r="D24" s="8"/>
      <c r="E24" s="25"/>
      <c r="F24" s="8"/>
      <c r="G24" s="8"/>
      <c r="H24" s="8"/>
      <c r="I24" s="10">
        <f t="shared" si="1"/>
      </c>
      <c r="J24" s="10">
        <f t="shared" si="2"/>
      </c>
      <c r="K24" s="22">
        <f t="shared" si="3"/>
      </c>
      <c r="L24" s="22">
        <f t="shared" si="0"/>
        <v>0</v>
      </c>
    </row>
    <row r="25" spans="1:12" s="11" customFormat="1" ht="27.75" customHeight="1">
      <c r="A25" s="7"/>
      <c r="B25" s="7"/>
      <c r="C25" s="7"/>
      <c r="D25" s="8"/>
      <c r="E25" s="25"/>
      <c r="F25" s="8"/>
      <c r="G25" s="8"/>
      <c r="H25" s="8"/>
      <c r="I25" s="10">
        <f t="shared" si="1"/>
      </c>
      <c r="J25" s="10">
        <f t="shared" si="2"/>
      </c>
      <c r="K25" s="22">
        <f t="shared" si="3"/>
      </c>
      <c r="L25" s="22">
        <f t="shared" si="0"/>
        <v>0</v>
      </c>
    </row>
    <row r="26" spans="1:12" s="11" customFormat="1" ht="27.75" customHeight="1">
      <c r="A26" s="7"/>
      <c r="B26" s="7"/>
      <c r="C26" s="7"/>
      <c r="D26" s="8"/>
      <c r="E26" s="25"/>
      <c r="F26" s="8"/>
      <c r="G26" s="8"/>
      <c r="H26" s="8"/>
      <c r="I26" s="10">
        <f t="shared" si="1"/>
      </c>
      <c r="J26" s="10">
        <f t="shared" si="2"/>
      </c>
      <c r="K26" s="22">
        <f t="shared" si="3"/>
      </c>
      <c r="L26" s="22">
        <f t="shared" si="0"/>
        <v>0</v>
      </c>
    </row>
    <row r="27" spans="1:12" s="11" customFormat="1" ht="27.75" customHeight="1">
      <c r="A27" s="7"/>
      <c r="B27" s="7"/>
      <c r="C27" s="7"/>
      <c r="D27" s="8"/>
      <c r="E27" s="25"/>
      <c r="F27" s="8"/>
      <c r="G27" s="8"/>
      <c r="H27" s="8"/>
      <c r="I27" s="10">
        <f t="shared" si="1"/>
      </c>
      <c r="J27" s="10">
        <f t="shared" si="2"/>
      </c>
      <c r="K27" s="22">
        <f t="shared" si="3"/>
      </c>
      <c r="L27" s="22">
        <f t="shared" si="0"/>
        <v>0</v>
      </c>
    </row>
    <row r="28" spans="1:12" s="11" customFormat="1" ht="27.75" customHeight="1">
      <c r="A28" s="7"/>
      <c r="B28" s="7"/>
      <c r="C28" s="7"/>
      <c r="D28" s="8"/>
      <c r="E28" s="25"/>
      <c r="F28" s="8"/>
      <c r="G28" s="8"/>
      <c r="H28" s="8"/>
      <c r="I28" s="10">
        <f t="shared" si="1"/>
      </c>
      <c r="J28" s="10">
        <f t="shared" si="2"/>
      </c>
      <c r="K28" s="22">
        <f t="shared" si="3"/>
      </c>
      <c r="L28" s="22">
        <f t="shared" si="0"/>
        <v>0</v>
      </c>
    </row>
    <row r="29" spans="1:12" s="11" customFormat="1" ht="27.75" customHeight="1">
      <c r="A29" s="7"/>
      <c r="B29" s="7"/>
      <c r="C29" s="7"/>
      <c r="D29" s="8"/>
      <c r="E29" s="25"/>
      <c r="F29" s="8"/>
      <c r="G29" s="8"/>
      <c r="H29" s="8"/>
      <c r="I29" s="10">
        <f t="shared" si="1"/>
      </c>
      <c r="J29" s="10">
        <f t="shared" si="2"/>
      </c>
      <c r="K29" s="22">
        <f t="shared" si="3"/>
      </c>
      <c r="L29" s="22">
        <f t="shared" si="0"/>
        <v>0</v>
      </c>
    </row>
    <row r="30" spans="1:12" s="11" customFormat="1" ht="27.75" customHeight="1">
      <c r="A30" s="7"/>
      <c r="B30" s="7"/>
      <c r="C30" s="7"/>
      <c r="D30" s="8"/>
      <c r="E30" s="25"/>
      <c r="F30" s="8"/>
      <c r="G30" s="8"/>
      <c r="H30" s="8"/>
      <c r="I30" s="10">
        <f t="shared" si="1"/>
      </c>
      <c r="J30" s="10">
        <f t="shared" si="2"/>
      </c>
      <c r="K30" s="22">
        <f t="shared" si="3"/>
      </c>
      <c r="L30" s="22">
        <f t="shared" si="0"/>
        <v>0</v>
      </c>
    </row>
    <row r="31" spans="1:12" s="11" customFormat="1" ht="27.75" customHeight="1">
      <c r="A31" s="7"/>
      <c r="B31" s="7"/>
      <c r="C31" s="7"/>
      <c r="D31" s="8"/>
      <c r="E31" s="25"/>
      <c r="F31" s="8"/>
      <c r="G31" s="8"/>
      <c r="H31" s="8"/>
      <c r="I31" s="10">
        <f t="shared" si="1"/>
      </c>
      <c r="J31" s="10">
        <f t="shared" si="2"/>
      </c>
      <c r="K31" s="22">
        <f t="shared" si="3"/>
      </c>
      <c r="L31" s="22">
        <f t="shared" si="0"/>
        <v>0</v>
      </c>
    </row>
    <row r="32" spans="1:12" s="11" customFormat="1" ht="27.75" customHeight="1">
      <c r="A32" s="7"/>
      <c r="B32" s="7"/>
      <c r="C32" s="7"/>
      <c r="D32" s="8"/>
      <c r="E32" s="25"/>
      <c r="F32" s="8"/>
      <c r="G32" s="8"/>
      <c r="H32" s="8"/>
      <c r="I32" s="10">
        <f t="shared" si="1"/>
      </c>
      <c r="J32" s="10">
        <f t="shared" si="2"/>
      </c>
      <c r="K32" s="22">
        <f t="shared" si="3"/>
      </c>
      <c r="L32" s="22">
        <f t="shared" si="0"/>
        <v>0</v>
      </c>
    </row>
    <row r="33" spans="1:12" s="11" customFormat="1" ht="27.75" customHeight="1">
      <c r="A33" s="7"/>
      <c r="B33" s="7"/>
      <c r="C33" s="7"/>
      <c r="D33" s="8"/>
      <c r="E33" s="25"/>
      <c r="F33" s="8"/>
      <c r="G33" s="8"/>
      <c r="H33" s="8"/>
      <c r="I33" s="10">
        <f t="shared" si="1"/>
      </c>
      <c r="J33" s="10">
        <f t="shared" si="2"/>
      </c>
      <c r="K33" s="22">
        <f t="shared" si="3"/>
      </c>
      <c r="L33" s="22">
        <f t="shared" si="0"/>
        <v>0</v>
      </c>
    </row>
    <row r="34" spans="1:12" s="11" customFormat="1" ht="27.75" customHeight="1">
      <c r="A34" s="7"/>
      <c r="B34" s="7"/>
      <c r="C34" s="7"/>
      <c r="D34" s="8"/>
      <c r="E34" s="25"/>
      <c r="F34" s="8"/>
      <c r="G34" s="8"/>
      <c r="H34" s="8"/>
      <c r="I34" s="10">
        <f t="shared" si="1"/>
      </c>
      <c r="J34" s="10">
        <f t="shared" si="2"/>
      </c>
      <c r="K34" s="22">
        <f t="shared" si="3"/>
      </c>
      <c r="L34" s="22">
        <f t="shared" si="0"/>
        <v>0</v>
      </c>
    </row>
    <row r="35" spans="1:12" s="11" customFormat="1" ht="27.75" customHeight="1">
      <c r="A35" s="7"/>
      <c r="B35" s="7"/>
      <c r="C35" s="7"/>
      <c r="D35" s="8"/>
      <c r="E35" s="25"/>
      <c r="F35" s="8"/>
      <c r="G35" s="8"/>
      <c r="H35" s="8"/>
      <c r="I35" s="10">
        <f t="shared" si="1"/>
      </c>
      <c r="J35" s="10">
        <f t="shared" si="2"/>
      </c>
      <c r="K35" s="22">
        <f t="shared" si="3"/>
      </c>
      <c r="L35" s="22">
        <f aca="true" t="shared" si="4" ref="L35:L64">SUMIF(A$1:A$65536,A35,K$1:K$65536)</f>
        <v>0</v>
      </c>
    </row>
    <row r="36" spans="1:12" s="11" customFormat="1" ht="27.75" customHeight="1">
      <c r="A36" s="7"/>
      <c r="B36" s="7"/>
      <c r="C36" s="7"/>
      <c r="D36" s="8"/>
      <c r="E36" s="25"/>
      <c r="F36" s="8"/>
      <c r="G36" s="8"/>
      <c r="H36" s="8"/>
      <c r="I36" s="10">
        <f t="shared" si="1"/>
      </c>
      <c r="J36" s="10">
        <f t="shared" si="2"/>
      </c>
      <c r="K36" s="22">
        <f t="shared" si="3"/>
      </c>
      <c r="L36" s="22">
        <f t="shared" si="4"/>
        <v>0</v>
      </c>
    </row>
    <row r="37" spans="1:12" s="11" customFormat="1" ht="27.75" customHeight="1">
      <c r="A37" s="7"/>
      <c r="B37" s="7"/>
      <c r="C37" s="7"/>
      <c r="D37" s="8"/>
      <c r="E37" s="25"/>
      <c r="F37" s="8"/>
      <c r="G37" s="8"/>
      <c r="H37" s="8"/>
      <c r="I37" s="10">
        <f t="shared" si="1"/>
      </c>
      <c r="J37" s="10">
        <f t="shared" si="2"/>
      </c>
      <c r="K37" s="22">
        <f t="shared" si="3"/>
      </c>
      <c r="L37" s="22">
        <f t="shared" si="4"/>
        <v>0</v>
      </c>
    </row>
    <row r="38" spans="1:12" s="11" customFormat="1" ht="27.75" customHeight="1">
      <c r="A38" s="7"/>
      <c r="B38" s="7"/>
      <c r="C38" s="7"/>
      <c r="D38" s="8"/>
      <c r="E38" s="25"/>
      <c r="F38" s="8"/>
      <c r="G38" s="8"/>
      <c r="H38" s="8"/>
      <c r="I38" s="10">
        <f t="shared" si="1"/>
      </c>
      <c r="J38" s="10">
        <f t="shared" si="2"/>
      </c>
      <c r="K38" s="22">
        <f t="shared" si="3"/>
      </c>
      <c r="L38" s="22">
        <f t="shared" si="4"/>
        <v>0</v>
      </c>
    </row>
    <row r="39" spans="1:12" s="11" customFormat="1" ht="27.75" customHeight="1">
      <c r="A39" s="7"/>
      <c r="B39" s="7"/>
      <c r="C39" s="7"/>
      <c r="D39" s="8"/>
      <c r="E39" s="25"/>
      <c r="F39" s="8"/>
      <c r="G39" s="8"/>
      <c r="H39" s="8"/>
      <c r="I39" s="10">
        <f t="shared" si="1"/>
      </c>
      <c r="J39" s="10">
        <f t="shared" si="2"/>
      </c>
      <c r="K39" s="22">
        <f t="shared" si="3"/>
      </c>
      <c r="L39" s="22">
        <f t="shared" si="4"/>
        <v>0</v>
      </c>
    </row>
    <row r="40" spans="1:12" s="11" customFormat="1" ht="27.75" customHeight="1">
      <c r="A40" s="7"/>
      <c r="B40" s="7"/>
      <c r="C40" s="7"/>
      <c r="D40" s="8"/>
      <c r="E40" s="25"/>
      <c r="F40" s="8"/>
      <c r="G40" s="8"/>
      <c r="H40" s="8"/>
      <c r="I40" s="10">
        <f t="shared" si="1"/>
      </c>
      <c r="J40" s="10">
        <f t="shared" si="2"/>
      </c>
      <c r="K40" s="22">
        <f t="shared" si="3"/>
      </c>
      <c r="L40" s="22">
        <f t="shared" si="4"/>
        <v>0</v>
      </c>
    </row>
    <row r="41" spans="1:12" s="11" customFormat="1" ht="27.75" customHeight="1">
      <c r="A41" s="7"/>
      <c r="B41" s="7"/>
      <c r="C41" s="7"/>
      <c r="D41" s="8"/>
      <c r="E41" s="25"/>
      <c r="F41" s="8"/>
      <c r="G41" s="8"/>
      <c r="H41" s="8"/>
      <c r="I41" s="10">
        <f t="shared" si="1"/>
      </c>
      <c r="J41" s="10">
        <f t="shared" si="2"/>
      </c>
      <c r="K41" s="22">
        <f t="shared" si="3"/>
      </c>
      <c r="L41" s="22">
        <f t="shared" si="4"/>
        <v>0</v>
      </c>
    </row>
    <row r="42" spans="1:12" s="11" customFormat="1" ht="27.75" customHeight="1">
      <c r="A42" s="7"/>
      <c r="B42" s="7"/>
      <c r="C42" s="7"/>
      <c r="D42" s="8"/>
      <c r="E42" s="25"/>
      <c r="F42" s="8"/>
      <c r="G42" s="8"/>
      <c r="H42" s="8"/>
      <c r="I42" s="10">
        <f t="shared" si="1"/>
      </c>
      <c r="J42" s="10">
        <f t="shared" si="2"/>
      </c>
      <c r="K42" s="22">
        <f t="shared" si="3"/>
      </c>
      <c r="L42" s="22">
        <f t="shared" si="4"/>
        <v>0</v>
      </c>
    </row>
    <row r="43" spans="1:12" s="11" customFormat="1" ht="27.75" customHeight="1">
      <c r="A43" s="7"/>
      <c r="B43" s="7"/>
      <c r="C43" s="7"/>
      <c r="D43" s="8"/>
      <c r="E43" s="25"/>
      <c r="F43" s="8"/>
      <c r="G43" s="8"/>
      <c r="H43" s="8"/>
      <c r="I43" s="10">
        <f t="shared" si="1"/>
      </c>
      <c r="J43" s="10">
        <f t="shared" si="2"/>
      </c>
      <c r="K43" s="22">
        <f t="shared" si="3"/>
      </c>
      <c r="L43" s="22">
        <f t="shared" si="4"/>
        <v>0</v>
      </c>
    </row>
    <row r="44" spans="1:12" s="11" customFormat="1" ht="27.75" customHeight="1">
      <c r="A44" s="7"/>
      <c r="B44" s="7"/>
      <c r="C44" s="7"/>
      <c r="D44" s="8"/>
      <c r="E44" s="25"/>
      <c r="F44" s="8"/>
      <c r="G44" s="8"/>
      <c r="H44" s="8"/>
      <c r="I44" s="10">
        <f t="shared" si="1"/>
      </c>
      <c r="J44" s="10">
        <f t="shared" si="2"/>
      </c>
      <c r="K44" s="22">
        <f t="shared" si="3"/>
      </c>
      <c r="L44" s="22">
        <f t="shared" si="4"/>
        <v>0</v>
      </c>
    </row>
    <row r="45" spans="1:12" s="11" customFormat="1" ht="27.75" customHeight="1">
      <c r="A45" s="7"/>
      <c r="B45" s="7"/>
      <c r="C45" s="7"/>
      <c r="D45" s="8"/>
      <c r="E45" s="25"/>
      <c r="F45" s="8"/>
      <c r="G45" s="8"/>
      <c r="H45" s="8"/>
      <c r="I45" s="10">
        <f t="shared" si="1"/>
      </c>
      <c r="J45" s="10">
        <f t="shared" si="2"/>
      </c>
      <c r="K45" s="22">
        <f t="shared" si="3"/>
      </c>
      <c r="L45" s="22">
        <f t="shared" si="4"/>
        <v>0</v>
      </c>
    </row>
    <row r="46" spans="1:12" s="11" customFormat="1" ht="27.75" customHeight="1">
      <c r="A46" s="7"/>
      <c r="B46" s="7"/>
      <c r="C46" s="7"/>
      <c r="D46" s="8"/>
      <c r="E46" s="25"/>
      <c r="F46" s="8"/>
      <c r="G46" s="8"/>
      <c r="H46" s="8"/>
      <c r="I46" s="10">
        <f t="shared" si="1"/>
      </c>
      <c r="J46" s="10">
        <f t="shared" si="2"/>
      </c>
      <c r="K46" s="22">
        <f t="shared" si="3"/>
      </c>
      <c r="L46" s="22">
        <f t="shared" si="4"/>
        <v>0</v>
      </c>
    </row>
    <row r="47" spans="1:12" s="11" customFormat="1" ht="27.75" customHeight="1">
      <c r="A47" s="7"/>
      <c r="B47" s="7"/>
      <c r="C47" s="7"/>
      <c r="D47" s="8"/>
      <c r="E47" s="25"/>
      <c r="F47" s="8"/>
      <c r="G47" s="8"/>
      <c r="H47" s="8"/>
      <c r="I47" s="10">
        <f t="shared" si="1"/>
      </c>
      <c r="J47" s="10">
        <f t="shared" si="2"/>
      </c>
      <c r="K47" s="22">
        <f t="shared" si="3"/>
      </c>
      <c r="L47" s="22">
        <f t="shared" si="4"/>
        <v>0</v>
      </c>
    </row>
    <row r="48" spans="1:12" s="11" customFormat="1" ht="27.75" customHeight="1">
      <c r="A48" s="7"/>
      <c r="B48" s="7"/>
      <c r="C48" s="7"/>
      <c r="D48" s="8"/>
      <c r="E48" s="25"/>
      <c r="F48" s="8"/>
      <c r="G48" s="8"/>
      <c r="H48" s="8"/>
      <c r="I48" s="10">
        <f t="shared" si="1"/>
      </c>
      <c r="J48" s="10">
        <f t="shared" si="2"/>
      </c>
      <c r="K48" s="22">
        <f t="shared" si="3"/>
      </c>
      <c r="L48" s="22">
        <f t="shared" si="4"/>
        <v>0</v>
      </c>
    </row>
    <row r="49" spans="1:12" s="11" customFormat="1" ht="27.75" customHeight="1">
      <c r="A49" s="7"/>
      <c r="B49" s="7"/>
      <c r="C49" s="7"/>
      <c r="D49" s="8"/>
      <c r="E49" s="25"/>
      <c r="F49" s="8"/>
      <c r="G49" s="8"/>
      <c r="H49" s="8"/>
      <c r="I49" s="10">
        <f t="shared" si="1"/>
      </c>
      <c r="J49" s="10">
        <f t="shared" si="2"/>
      </c>
      <c r="K49" s="22">
        <f t="shared" si="3"/>
      </c>
      <c r="L49" s="22">
        <f t="shared" si="4"/>
        <v>0</v>
      </c>
    </row>
    <row r="50" spans="1:12" s="11" customFormat="1" ht="27.75" customHeight="1">
      <c r="A50" s="7"/>
      <c r="B50" s="7"/>
      <c r="C50" s="7"/>
      <c r="D50" s="8"/>
      <c r="E50" s="25"/>
      <c r="F50" s="8"/>
      <c r="G50" s="8"/>
      <c r="H50" s="8"/>
      <c r="I50" s="10">
        <f t="shared" si="1"/>
      </c>
      <c r="J50" s="10">
        <f t="shared" si="2"/>
      </c>
      <c r="K50" s="22">
        <f t="shared" si="3"/>
      </c>
      <c r="L50" s="22">
        <f t="shared" si="4"/>
        <v>0</v>
      </c>
    </row>
    <row r="51" spans="1:12" s="11" customFormat="1" ht="27.75" customHeight="1">
      <c r="A51" s="7"/>
      <c r="B51" s="7"/>
      <c r="C51" s="7"/>
      <c r="D51" s="8"/>
      <c r="E51" s="25"/>
      <c r="F51" s="8"/>
      <c r="G51" s="8"/>
      <c r="H51" s="8"/>
      <c r="I51" s="10">
        <f t="shared" si="1"/>
      </c>
      <c r="J51" s="10">
        <f t="shared" si="2"/>
      </c>
      <c r="K51" s="22">
        <f t="shared" si="3"/>
      </c>
      <c r="L51" s="22">
        <f t="shared" si="4"/>
        <v>0</v>
      </c>
    </row>
    <row r="52" spans="1:12" s="11" customFormat="1" ht="27.75" customHeight="1">
      <c r="A52" s="7"/>
      <c r="B52" s="7"/>
      <c r="C52" s="7"/>
      <c r="D52" s="8"/>
      <c r="E52" s="25"/>
      <c r="F52" s="8"/>
      <c r="G52" s="8"/>
      <c r="H52" s="8"/>
      <c r="I52" s="10">
        <f t="shared" si="1"/>
      </c>
      <c r="J52" s="10">
        <f t="shared" si="2"/>
      </c>
      <c r="K52" s="22">
        <f t="shared" si="3"/>
      </c>
      <c r="L52" s="22">
        <f t="shared" si="4"/>
        <v>0</v>
      </c>
    </row>
    <row r="53" spans="1:12" s="11" customFormat="1" ht="27.75" customHeight="1">
      <c r="A53" s="7"/>
      <c r="B53" s="7"/>
      <c r="C53" s="7"/>
      <c r="D53" s="8"/>
      <c r="E53" s="25"/>
      <c r="F53" s="8"/>
      <c r="G53" s="8"/>
      <c r="H53" s="8"/>
      <c r="I53" s="10">
        <f t="shared" si="1"/>
      </c>
      <c r="J53" s="10">
        <f t="shared" si="2"/>
      </c>
      <c r="K53" s="22">
        <f t="shared" si="3"/>
      </c>
      <c r="L53" s="22">
        <f t="shared" si="4"/>
        <v>0</v>
      </c>
    </row>
    <row r="54" spans="1:12" s="11" customFormat="1" ht="27.75" customHeight="1">
      <c r="A54" s="7"/>
      <c r="B54" s="7"/>
      <c r="C54" s="7"/>
      <c r="D54" s="8"/>
      <c r="E54" s="25"/>
      <c r="F54" s="8"/>
      <c r="G54" s="8"/>
      <c r="H54" s="8"/>
      <c r="I54" s="10">
        <f t="shared" si="1"/>
      </c>
      <c r="J54" s="10">
        <f t="shared" si="2"/>
      </c>
      <c r="K54" s="22">
        <f t="shared" si="3"/>
      </c>
      <c r="L54" s="22">
        <f t="shared" si="4"/>
        <v>0</v>
      </c>
    </row>
    <row r="55" spans="1:12" s="11" customFormat="1" ht="27.75" customHeight="1">
      <c r="A55" s="7"/>
      <c r="B55" s="7"/>
      <c r="C55" s="7"/>
      <c r="D55" s="8"/>
      <c r="E55" s="25"/>
      <c r="F55" s="8"/>
      <c r="G55" s="8"/>
      <c r="H55" s="8"/>
      <c r="I55" s="10">
        <f t="shared" si="1"/>
      </c>
      <c r="J55" s="10">
        <f t="shared" si="2"/>
      </c>
      <c r="K55" s="22">
        <f t="shared" si="3"/>
      </c>
      <c r="L55" s="22">
        <f t="shared" si="4"/>
        <v>0</v>
      </c>
    </row>
    <row r="56" spans="1:12" s="11" customFormat="1" ht="27.75" customHeight="1">
      <c r="A56" s="7"/>
      <c r="B56" s="7"/>
      <c r="C56" s="7"/>
      <c r="D56" s="8"/>
      <c r="E56" s="25"/>
      <c r="F56" s="8"/>
      <c r="G56" s="8"/>
      <c r="H56" s="8"/>
      <c r="I56" s="10">
        <f t="shared" si="1"/>
      </c>
      <c r="J56" s="10">
        <f t="shared" si="2"/>
      </c>
      <c r="K56" s="22">
        <f t="shared" si="3"/>
      </c>
      <c r="L56" s="22">
        <f t="shared" si="4"/>
        <v>0</v>
      </c>
    </row>
    <row r="57" spans="1:12" s="11" customFormat="1" ht="27.75" customHeight="1">
      <c r="A57" s="7"/>
      <c r="B57" s="7"/>
      <c r="C57" s="7"/>
      <c r="D57" s="8"/>
      <c r="E57" s="25"/>
      <c r="F57" s="8"/>
      <c r="G57" s="8"/>
      <c r="H57" s="8"/>
      <c r="I57" s="10">
        <f t="shared" si="1"/>
      </c>
      <c r="J57" s="10">
        <f t="shared" si="2"/>
      </c>
      <c r="K57" s="22">
        <f t="shared" si="3"/>
      </c>
      <c r="L57" s="22">
        <f t="shared" si="4"/>
        <v>0</v>
      </c>
    </row>
    <row r="58" spans="1:12" s="11" customFormat="1" ht="27.75" customHeight="1">
      <c r="A58" s="7"/>
      <c r="B58" s="7"/>
      <c r="C58" s="7"/>
      <c r="D58" s="8"/>
      <c r="E58" s="25"/>
      <c r="F58" s="8"/>
      <c r="G58" s="8"/>
      <c r="H58" s="8"/>
      <c r="I58" s="10">
        <f t="shared" si="1"/>
      </c>
      <c r="J58" s="10">
        <f t="shared" si="2"/>
      </c>
      <c r="K58" s="22">
        <f t="shared" si="3"/>
      </c>
      <c r="L58" s="22">
        <f t="shared" si="4"/>
        <v>0</v>
      </c>
    </row>
    <row r="59" spans="1:12" s="11" customFormat="1" ht="27.75" customHeight="1">
      <c r="A59" s="7"/>
      <c r="B59" s="7"/>
      <c r="C59" s="7"/>
      <c r="D59" s="8"/>
      <c r="E59" s="25"/>
      <c r="F59" s="8"/>
      <c r="G59" s="8"/>
      <c r="H59" s="8"/>
      <c r="I59" s="10">
        <f t="shared" si="1"/>
      </c>
      <c r="J59" s="10">
        <f t="shared" si="2"/>
      </c>
      <c r="K59" s="22">
        <f t="shared" si="3"/>
      </c>
      <c r="L59" s="22">
        <f t="shared" si="4"/>
        <v>0</v>
      </c>
    </row>
    <row r="60" spans="1:12" s="11" customFormat="1" ht="27.75" customHeight="1">
      <c r="A60" s="7"/>
      <c r="B60" s="7"/>
      <c r="C60" s="7"/>
      <c r="D60" s="8"/>
      <c r="E60" s="25"/>
      <c r="F60" s="8"/>
      <c r="G60" s="8"/>
      <c r="H60" s="8"/>
      <c r="I60" s="10">
        <f t="shared" si="1"/>
      </c>
      <c r="J60" s="10">
        <f t="shared" si="2"/>
      </c>
      <c r="K60" s="22">
        <f t="shared" si="3"/>
      </c>
      <c r="L60" s="22">
        <f t="shared" si="4"/>
        <v>0</v>
      </c>
    </row>
    <row r="61" spans="1:12" s="11" customFormat="1" ht="27.75" customHeight="1">
      <c r="A61" s="7"/>
      <c r="B61" s="7"/>
      <c r="C61" s="7"/>
      <c r="D61" s="8"/>
      <c r="E61" s="25"/>
      <c r="F61" s="8"/>
      <c r="G61" s="8"/>
      <c r="H61" s="8"/>
      <c r="I61" s="10">
        <f t="shared" si="1"/>
      </c>
      <c r="J61" s="10">
        <f t="shared" si="2"/>
      </c>
      <c r="K61" s="22">
        <f t="shared" si="3"/>
      </c>
      <c r="L61" s="22">
        <f t="shared" si="4"/>
        <v>0</v>
      </c>
    </row>
    <row r="62" spans="1:12" s="11" customFormat="1" ht="27.75" customHeight="1">
      <c r="A62" s="7"/>
      <c r="B62" s="7"/>
      <c r="C62" s="7"/>
      <c r="D62" s="8"/>
      <c r="E62" s="25"/>
      <c r="F62" s="8"/>
      <c r="G62" s="8"/>
      <c r="H62" s="8"/>
      <c r="I62" s="10">
        <f t="shared" si="1"/>
      </c>
      <c r="J62" s="10">
        <f t="shared" si="2"/>
      </c>
      <c r="K62" s="22">
        <f t="shared" si="3"/>
      </c>
      <c r="L62" s="22">
        <f t="shared" si="4"/>
        <v>0</v>
      </c>
    </row>
    <row r="63" spans="1:12" s="11" customFormat="1" ht="27.75" customHeight="1">
      <c r="A63" s="7"/>
      <c r="B63" s="7"/>
      <c r="C63" s="7"/>
      <c r="D63" s="8"/>
      <c r="E63" s="25"/>
      <c r="F63" s="8"/>
      <c r="G63" s="8"/>
      <c r="H63" s="8"/>
      <c r="I63" s="10">
        <f t="shared" si="1"/>
      </c>
      <c r="J63" s="10">
        <f t="shared" si="2"/>
      </c>
      <c r="K63" s="22">
        <f t="shared" si="3"/>
      </c>
      <c r="L63" s="22">
        <f t="shared" si="4"/>
        <v>0</v>
      </c>
    </row>
    <row r="64" spans="1:12" s="11" customFormat="1" ht="27.75" customHeight="1">
      <c r="A64" s="7"/>
      <c r="B64" s="7"/>
      <c r="C64" s="7"/>
      <c r="D64" s="8"/>
      <c r="E64" s="25"/>
      <c r="F64" s="8"/>
      <c r="G64" s="8"/>
      <c r="H64" s="8"/>
      <c r="I64" s="10">
        <f t="shared" si="1"/>
      </c>
      <c r="J64" s="10">
        <f t="shared" si="2"/>
      </c>
      <c r="K64" s="22">
        <f t="shared" si="3"/>
      </c>
      <c r="L64" s="22">
        <f t="shared" si="4"/>
        <v>0</v>
      </c>
    </row>
  </sheetData>
  <sheetProtection password="CA3D" sheet="1" objects="1" scenarios="1" selectLockedCells="1"/>
  <protectedRanges>
    <protectedRange password="CF7A" sqref="I3:J64" name="区域1"/>
  </protectedRanges>
  <mergeCells count="2">
    <mergeCell ref="E1:L1"/>
    <mergeCell ref="A1:D1"/>
  </mergeCells>
  <dataValidations count="7">
    <dataValidation type="list" allowBlank="1" showInputMessage="1" showErrorMessage="1" sqref="H65:H65536">
      <formula1>"独撰,合撰：第一作者,合撰：第二作者,合撰：第三作者"</formula1>
    </dataValidation>
    <dataValidation type="list" allowBlank="1" showErrorMessage="1" sqref="D3:D64">
      <formula1>"国家级重点,国家级一般,省级重点,省级一般,校级重点,校级一般"</formula1>
    </dataValidation>
    <dataValidation type="list" allowBlank="1" showInputMessage="1" showErrorMessage="1" sqref="F3:F64">
      <formula1>"开题,中检,结题"</formula1>
    </dataValidation>
    <dataValidation type="list" allowBlank="1" showInputMessage="1" showErrorMessage="1" sqref="H3:H64">
      <formula1>"主持人,主持人/无其他参与人,参与人/共1人参与, 参与人/共2人参与, 参与人/共3人参与, 参与人/共4人参与"</formula1>
    </dataValidation>
    <dataValidation type="list" allowBlank="1" showInputMessage="1" showErrorMessage="1" sqref="C3:C64">
      <formula1>"横向,纵向"</formula1>
    </dataValidation>
    <dataValidation allowBlank="1" showErrorMessage="1" sqref="E3:E64"/>
    <dataValidation type="list" allowBlank="1" showInputMessage="1" showErrorMessage="1" prompt="课题进展时间未满一年的按“半年”计算，已满一年的按“一年”计算。" sqref="G3:G64">
      <formula1>"半年,一年"</formula1>
    </dataValidation>
  </dataValidations>
  <printOptions/>
  <pageMargins left="0.26" right="0.17" top="0.81" bottom="0.53" header="0.47" footer="0.3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L64"/>
  <sheetViews>
    <sheetView showZeros="0" zoomScaleSheetLayoutView="100" workbookViewId="0" topLeftCell="A43">
      <selection activeCell="A22" sqref="A22"/>
    </sheetView>
  </sheetViews>
  <sheetFormatPr defaultColWidth="5.625" defaultRowHeight="14.25"/>
  <cols>
    <col min="1" max="1" width="7.625" style="12" customWidth="1"/>
    <col min="2" max="2" width="26.375" style="12" customWidth="1"/>
    <col min="3" max="3" width="14.50390625" style="12" customWidth="1"/>
    <col min="4" max="4" width="9.875" style="12" customWidth="1"/>
    <col min="5" max="5" width="11.75390625" style="4" customWidth="1"/>
    <col min="6" max="6" width="10.625" style="4" customWidth="1"/>
    <col min="7" max="7" width="16.125" style="4" customWidth="1"/>
    <col min="8" max="8" width="12.625" style="9" customWidth="1"/>
    <col min="9" max="9" width="6.875" style="4" customWidth="1"/>
    <col min="10" max="10" width="6.75390625" style="4" customWidth="1"/>
    <col min="11" max="12" width="6.00390625" style="4" customWidth="1"/>
    <col min="13" max="16384" width="5.625" style="4" customWidth="1"/>
  </cols>
  <sheetData>
    <row r="1" spans="1:12" ht="54" customHeight="1">
      <c r="A1" s="39" t="str">
        <f>'封面'!E13</f>
        <v>基础教学部</v>
      </c>
      <c r="B1" s="40"/>
      <c r="C1" s="40"/>
      <c r="D1" s="40"/>
      <c r="E1" s="37" t="s">
        <v>37</v>
      </c>
      <c r="F1" s="38"/>
      <c r="G1" s="38"/>
      <c r="H1" s="38"/>
      <c r="I1" s="38"/>
      <c r="J1" s="38"/>
      <c r="K1" s="38"/>
      <c r="L1" s="40"/>
    </row>
    <row r="2" spans="1:12" ht="30" customHeight="1">
      <c r="A2" s="6" t="s">
        <v>23</v>
      </c>
      <c r="B2" s="6" t="s">
        <v>34</v>
      </c>
      <c r="C2" s="6" t="s">
        <v>35</v>
      </c>
      <c r="D2" s="6" t="s">
        <v>67</v>
      </c>
      <c r="E2" s="5" t="s">
        <v>36</v>
      </c>
      <c r="F2" s="6" t="s">
        <v>70</v>
      </c>
      <c r="G2" s="6" t="s">
        <v>68</v>
      </c>
      <c r="H2" s="6" t="s">
        <v>69</v>
      </c>
      <c r="I2" s="6" t="s">
        <v>40</v>
      </c>
      <c r="J2" s="6" t="s">
        <v>41</v>
      </c>
      <c r="K2" s="6" t="s">
        <v>39</v>
      </c>
      <c r="L2" s="6" t="s">
        <v>26</v>
      </c>
    </row>
    <row r="3" spans="1:12" s="11" customFormat="1" ht="27.75" customHeight="1">
      <c r="A3" s="7" t="s">
        <v>82</v>
      </c>
      <c r="B3" s="7" t="s">
        <v>111</v>
      </c>
      <c r="C3" s="7" t="s">
        <v>112</v>
      </c>
      <c r="D3" s="7">
        <v>2013.1</v>
      </c>
      <c r="E3" s="8" t="s">
        <v>38</v>
      </c>
      <c r="F3" s="8">
        <v>22.7</v>
      </c>
      <c r="G3" s="8">
        <v>15</v>
      </c>
      <c r="H3" s="23">
        <v>1.51</v>
      </c>
      <c r="I3" s="2">
        <f>IF(E3="专著：理工类",10,IF(E3="专著：文史类",5,IF(E3="教材：理工类",4,IF(E3="教材：文史类",3,IF(E3="编译著：理工类",4,IF(E3="编译著：文史类",3," "))))))</f>
        <v>3</v>
      </c>
      <c r="J3" s="13">
        <f>IF(F3="","",IF(G3="","",F3/G3))</f>
        <v>1.5133333333333332</v>
      </c>
      <c r="K3" s="22">
        <f>IF(H3="","",H3*I3)</f>
        <v>4.53</v>
      </c>
      <c r="L3" s="22">
        <f aca="true" t="shared" si="0" ref="L3:L64">SUMIF(A$1:A$65536,A3,K$1:K$65536)</f>
        <v>55.67999999999999</v>
      </c>
    </row>
    <row r="4" spans="1:12" s="11" customFormat="1" ht="27.75" customHeight="1">
      <c r="A4" s="7" t="s">
        <v>82</v>
      </c>
      <c r="B4" s="7" t="s">
        <v>113</v>
      </c>
      <c r="C4" s="7" t="s">
        <v>112</v>
      </c>
      <c r="D4" s="7">
        <v>2013.1</v>
      </c>
      <c r="E4" s="8" t="s">
        <v>38</v>
      </c>
      <c r="F4" s="8">
        <v>35.5</v>
      </c>
      <c r="G4" s="8">
        <v>13</v>
      </c>
      <c r="H4" s="23">
        <v>2.73</v>
      </c>
      <c r="I4" s="2">
        <f aca="true" t="shared" si="1" ref="I4:I64">IF(E4="专著：理工类",10,IF(E4="专著：文史类",5,IF(E4="教材：理工类",4,IF(E4="教材：文史类",3,IF(E4="编译著：理工类",4,IF(E4="编译著：文史类",3," "))))))</f>
        <v>3</v>
      </c>
      <c r="J4" s="13">
        <f aca="true" t="shared" si="2" ref="J4:J64">IF(F4="","",IF(G4="","",F4/G4))</f>
        <v>2.730769230769231</v>
      </c>
      <c r="K4" s="22">
        <f aca="true" t="shared" si="3" ref="K4:K64">IF(H4="","",H4*I4)</f>
        <v>8.19</v>
      </c>
      <c r="L4" s="22">
        <f t="shared" si="0"/>
        <v>55.67999999999999</v>
      </c>
    </row>
    <row r="5" spans="1:12" s="11" customFormat="1" ht="27.75" customHeight="1">
      <c r="A5" s="7" t="s">
        <v>82</v>
      </c>
      <c r="B5" s="7" t="s">
        <v>114</v>
      </c>
      <c r="C5" s="7" t="s">
        <v>112</v>
      </c>
      <c r="D5" s="7">
        <v>2013.1</v>
      </c>
      <c r="E5" s="8" t="s">
        <v>38</v>
      </c>
      <c r="F5" s="8">
        <v>33</v>
      </c>
      <c r="G5" s="8">
        <v>13</v>
      </c>
      <c r="H5" s="23">
        <v>2.54</v>
      </c>
      <c r="I5" s="2">
        <f t="shared" si="1"/>
        <v>3</v>
      </c>
      <c r="J5" s="13">
        <f t="shared" si="2"/>
        <v>2.5384615384615383</v>
      </c>
      <c r="K5" s="22">
        <f t="shared" si="3"/>
        <v>7.62</v>
      </c>
      <c r="L5" s="22">
        <f t="shared" si="0"/>
        <v>55.67999999999999</v>
      </c>
    </row>
    <row r="6" spans="1:12" s="11" customFormat="1" ht="27.75" customHeight="1">
      <c r="A6" s="7" t="s">
        <v>82</v>
      </c>
      <c r="B6" s="7" t="s">
        <v>115</v>
      </c>
      <c r="C6" s="7" t="s">
        <v>112</v>
      </c>
      <c r="D6" s="7">
        <v>2013.1</v>
      </c>
      <c r="E6" s="8" t="s">
        <v>38</v>
      </c>
      <c r="F6" s="8">
        <v>32.4</v>
      </c>
      <c r="G6" s="8">
        <v>13</v>
      </c>
      <c r="H6" s="23">
        <v>2.49</v>
      </c>
      <c r="I6" s="2">
        <f t="shared" si="1"/>
        <v>3</v>
      </c>
      <c r="J6" s="13">
        <f t="shared" si="2"/>
        <v>2.4923076923076923</v>
      </c>
      <c r="K6" s="22">
        <f t="shared" si="3"/>
        <v>7.470000000000001</v>
      </c>
      <c r="L6" s="22">
        <f t="shared" si="0"/>
        <v>55.67999999999999</v>
      </c>
    </row>
    <row r="7" spans="1:12" s="11" customFormat="1" ht="27.75" customHeight="1">
      <c r="A7" s="7" t="s">
        <v>82</v>
      </c>
      <c r="B7" s="7" t="s">
        <v>116</v>
      </c>
      <c r="C7" s="7" t="s">
        <v>112</v>
      </c>
      <c r="D7" s="7">
        <v>2013.1</v>
      </c>
      <c r="E7" s="8" t="s">
        <v>38</v>
      </c>
      <c r="F7" s="8">
        <v>29.3</v>
      </c>
      <c r="G7" s="8">
        <v>15</v>
      </c>
      <c r="H7" s="23">
        <v>1.95</v>
      </c>
      <c r="I7" s="2">
        <f t="shared" si="1"/>
        <v>3</v>
      </c>
      <c r="J7" s="13">
        <f t="shared" si="2"/>
        <v>1.9533333333333334</v>
      </c>
      <c r="K7" s="22">
        <f t="shared" si="3"/>
        <v>5.85</v>
      </c>
      <c r="L7" s="22">
        <f t="shared" si="0"/>
        <v>55.67999999999999</v>
      </c>
    </row>
    <row r="8" spans="1:12" s="11" customFormat="1" ht="27.75" customHeight="1">
      <c r="A8" s="7" t="s">
        <v>82</v>
      </c>
      <c r="B8" s="7" t="s">
        <v>117</v>
      </c>
      <c r="C8" s="7" t="s">
        <v>118</v>
      </c>
      <c r="D8" s="7">
        <v>2013.1</v>
      </c>
      <c r="E8" s="8" t="s">
        <v>38</v>
      </c>
      <c r="F8" s="8">
        <v>31.2</v>
      </c>
      <c r="G8" s="8">
        <v>13</v>
      </c>
      <c r="H8" s="23">
        <v>2.4</v>
      </c>
      <c r="I8" s="2">
        <f t="shared" si="1"/>
        <v>3</v>
      </c>
      <c r="J8" s="13">
        <f t="shared" si="2"/>
        <v>2.4</v>
      </c>
      <c r="K8" s="22">
        <f t="shared" si="3"/>
        <v>7.199999999999999</v>
      </c>
      <c r="L8" s="22">
        <f t="shared" si="0"/>
        <v>55.67999999999999</v>
      </c>
    </row>
    <row r="9" spans="1:12" s="11" customFormat="1" ht="27.75" customHeight="1">
      <c r="A9" s="7" t="s">
        <v>82</v>
      </c>
      <c r="B9" s="7" t="s">
        <v>119</v>
      </c>
      <c r="C9" s="7" t="s">
        <v>118</v>
      </c>
      <c r="D9" s="7">
        <v>2012.7</v>
      </c>
      <c r="E9" s="8" t="s">
        <v>38</v>
      </c>
      <c r="F9" s="8">
        <v>35.5</v>
      </c>
      <c r="G9" s="8">
        <v>12</v>
      </c>
      <c r="H9" s="23">
        <v>2.96</v>
      </c>
      <c r="I9" s="2">
        <f t="shared" si="1"/>
        <v>3</v>
      </c>
      <c r="J9" s="13">
        <f t="shared" si="2"/>
        <v>2.9583333333333335</v>
      </c>
      <c r="K9" s="22">
        <f t="shared" si="3"/>
        <v>8.879999999999999</v>
      </c>
      <c r="L9" s="22">
        <f t="shared" si="0"/>
        <v>55.67999999999999</v>
      </c>
    </row>
    <row r="10" spans="1:12" s="11" customFormat="1" ht="27.75" customHeight="1">
      <c r="A10" s="7" t="s">
        <v>82</v>
      </c>
      <c r="B10" s="7" t="s">
        <v>120</v>
      </c>
      <c r="C10" s="7" t="s">
        <v>112</v>
      </c>
      <c r="D10" s="7">
        <v>2012.5</v>
      </c>
      <c r="E10" s="8" t="s">
        <v>38</v>
      </c>
      <c r="F10" s="8">
        <v>23.7</v>
      </c>
      <c r="G10" s="8">
        <v>12</v>
      </c>
      <c r="H10" s="23">
        <v>1.98</v>
      </c>
      <c r="I10" s="2">
        <f t="shared" si="1"/>
        <v>3</v>
      </c>
      <c r="J10" s="13">
        <f t="shared" si="2"/>
        <v>1.9749999999999999</v>
      </c>
      <c r="K10" s="22">
        <f t="shared" si="3"/>
        <v>5.9399999999999995</v>
      </c>
      <c r="L10" s="22">
        <f t="shared" si="0"/>
        <v>55.67999999999999</v>
      </c>
    </row>
    <row r="11" spans="1:12" s="11" customFormat="1" ht="27.75" customHeight="1">
      <c r="A11" s="7" t="s">
        <v>89</v>
      </c>
      <c r="B11" s="7" t="s">
        <v>113</v>
      </c>
      <c r="C11" s="7" t="s">
        <v>112</v>
      </c>
      <c r="D11" s="7">
        <v>2013.1</v>
      </c>
      <c r="E11" s="8" t="s">
        <v>38</v>
      </c>
      <c r="F11" s="8">
        <v>35.5</v>
      </c>
      <c r="G11" s="8">
        <v>13</v>
      </c>
      <c r="H11" s="23">
        <v>2.73</v>
      </c>
      <c r="I11" s="2">
        <f t="shared" si="1"/>
        <v>3</v>
      </c>
      <c r="J11" s="13">
        <f t="shared" si="2"/>
        <v>2.730769230769231</v>
      </c>
      <c r="K11" s="22">
        <f t="shared" si="3"/>
        <v>8.19</v>
      </c>
      <c r="L11" s="22">
        <f t="shared" si="0"/>
        <v>101.82</v>
      </c>
    </row>
    <row r="12" spans="1:12" s="11" customFormat="1" ht="27.75" customHeight="1">
      <c r="A12" s="7" t="s">
        <v>89</v>
      </c>
      <c r="B12" s="7" t="s">
        <v>121</v>
      </c>
      <c r="C12" s="7" t="s">
        <v>112</v>
      </c>
      <c r="D12" s="7">
        <v>2013.1</v>
      </c>
      <c r="E12" s="8" t="s">
        <v>38</v>
      </c>
      <c r="F12" s="8">
        <v>38.8</v>
      </c>
      <c r="G12" s="8">
        <v>17</v>
      </c>
      <c r="H12" s="23">
        <v>2.28</v>
      </c>
      <c r="I12" s="2">
        <f t="shared" si="1"/>
        <v>3</v>
      </c>
      <c r="J12" s="13">
        <f t="shared" si="2"/>
        <v>2.2823529411764705</v>
      </c>
      <c r="K12" s="22">
        <f t="shared" si="3"/>
        <v>6.84</v>
      </c>
      <c r="L12" s="22">
        <f t="shared" si="0"/>
        <v>101.82</v>
      </c>
    </row>
    <row r="13" spans="1:12" s="11" customFormat="1" ht="27.75" customHeight="1">
      <c r="A13" s="7" t="s">
        <v>89</v>
      </c>
      <c r="B13" s="7" t="s">
        <v>111</v>
      </c>
      <c r="C13" s="7" t="s">
        <v>112</v>
      </c>
      <c r="D13" s="7">
        <v>2013.1</v>
      </c>
      <c r="E13" s="8" t="s">
        <v>38</v>
      </c>
      <c r="F13" s="8">
        <v>22.7</v>
      </c>
      <c r="G13" s="8">
        <v>15</v>
      </c>
      <c r="H13" s="23">
        <v>1.51</v>
      </c>
      <c r="I13" s="2">
        <f t="shared" si="1"/>
        <v>3</v>
      </c>
      <c r="J13" s="13">
        <f t="shared" si="2"/>
        <v>1.5133333333333332</v>
      </c>
      <c r="K13" s="22">
        <f t="shared" si="3"/>
        <v>4.53</v>
      </c>
      <c r="L13" s="22">
        <f t="shared" si="0"/>
        <v>101.82</v>
      </c>
    </row>
    <row r="14" spans="1:12" s="11" customFormat="1" ht="27.75" customHeight="1">
      <c r="A14" s="7" t="s">
        <v>89</v>
      </c>
      <c r="B14" s="7" t="s">
        <v>122</v>
      </c>
      <c r="C14" s="7" t="s">
        <v>112</v>
      </c>
      <c r="D14" s="7">
        <v>2013.1</v>
      </c>
      <c r="E14" s="8" t="s">
        <v>38</v>
      </c>
      <c r="F14" s="8">
        <v>29.3</v>
      </c>
      <c r="G14" s="8">
        <v>15</v>
      </c>
      <c r="H14" s="23">
        <v>1.95</v>
      </c>
      <c r="I14" s="2">
        <f t="shared" si="1"/>
        <v>3</v>
      </c>
      <c r="J14" s="13">
        <f t="shared" si="2"/>
        <v>1.9533333333333334</v>
      </c>
      <c r="K14" s="22">
        <f t="shared" si="3"/>
        <v>5.85</v>
      </c>
      <c r="L14" s="22">
        <f t="shared" si="0"/>
        <v>101.82</v>
      </c>
    </row>
    <row r="15" spans="1:12" s="11" customFormat="1" ht="27.75" customHeight="1">
      <c r="A15" s="7" t="s">
        <v>89</v>
      </c>
      <c r="B15" s="7" t="s">
        <v>117</v>
      </c>
      <c r="C15" s="7" t="s">
        <v>112</v>
      </c>
      <c r="D15" s="7">
        <v>2013.1</v>
      </c>
      <c r="E15" s="8" t="s">
        <v>38</v>
      </c>
      <c r="F15" s="8">
        <v>31.2</v>
      </c>
      <c r="G15" s="8">
        <v>13</v>
      </c>
      <c r="H15" s="23">
        <v>2.4</v>
      </c>
      <c r="I15" s="2">
        <f t="shared" si="1"/>
        <v>3</v>
      </c>
      <c r="J15" s="13">
        <f t="shared" si="2"/>
        <v>2.4</v>
      </c>
      <c r="K15" s="22">
        <f t="shared" si="3"/>
        <v>7.199999999999999</v>
      </c>
      <c r="L15" s="22">
        <f t="shared" si="0"/>
        <v>101.82</v>
      </c>
    </row>
    <row r="16" spans="1:12" s="11" customFormat="1" ht="27.75" customHeight="1">
      <c r="A16" s="7" t="s">
        <v>89</v>
      </c>
      <c r="B16" s="7" t="s">
        <v>123</v>
      </c>
      <c r="C16" s="7" t="s">
        <v>112</v>
      </c>
      <c r="D16" s="7">
        <v>2013.1</v>
      </c>
      <c r="E16" s="8" t="s">
        <v>38</v>
      </c>
      <c r="F16" s="8">
        <v>33</v>
      </c>
      <c r="G16" s="8">
        <v>13</v>
      </c>
      <c r="H16" s="23">
        <v>2.54</v>
      </c>
      <c r="I16" s="2">
        <f t="shared" si="1"/>
        <v>3</v>
      </c>
      <c r="J16" s="13">
        <f t="shared" si="2"/>
        <v>2.5384615384615383</v>
      </c>
      <c r="K16" s="22">
        <f t="shared" si="3"/>
        <v>7.62</v>
      </c>
      <c r="L16" s="22">
        <f t="shared" si="0"/>
        <v>101.82</v>
      </c>
    </row>
    <row r="17" spans="1:12" s="11" customFormat="1" ht="27.75" customHeight="1">
      <c r="A17" s="7" t="s">
        <v>89</v>
      </c>
      <c r="B17" s="7" t="s">
        <v>124</v>
      </c>
      <c r="C17" s="7" t="s">
        <v>112</v>
      </c>
      <c r="D17" s="7">
        <v>2013.1</v>
      </c>
      <c r="E17" s="8" t="s">
        <v>38</v>
      </c>
      <c r="F17" s="8">
        <v>32.4</v>
      </c>
      <c r="G17" s="8">
        <v>13</v>
      </c>
      <c r="H17" s="23">
        <v>2.49</v>
      </c>
      <c r="I17" s="2">
        <f t="shared" si="1"/>
        <v>3</v>
      </c>
      <c r="J17" s="13">
        <f t="shared" si="2"/>
        <v>2.4923076923076923</v>
      </c>
      <c r="K17" s="22">
        <f t="shared" si="3"/>
        <v>7.470000000000001</v>
      </c>
      <c r="L17" s="22">
        <f t="shared" si="0"/>
        <v>101.82</v>
      </c>
    </row>
    <row r="18" spans="1:12" s="11" customFormat="1" ht="27.75" customHeight="1">
      <c r="A18" s="7" t="s">
        <v>89</v>
      </c>
      <c r="B18" s="7" t="s">
        <v>125</v>
      </c>
      <c r="C18" s="7" t="s">
        <v>112</v>
      </c>
      <c r="D18" s="7">
        <v>2012.5</v>
      </c>
      <c r="E18" s="8" t="s">
        <v>38</v>
      </c>
      <c r="F18" s="8">
        <v>28.5</v>
      </c>
      <c r="G18" s="8">
        <v>12</v>
      </c>
      <c r="H18" s="23">
        <v>2.38</v>
      </c>
      <c r="I18" s="2">
        <f t="shared" si="1"/>
        <v>3</v>
      </c>
      <c r="J18" s="13">
        <f t="shared" si="2"/>
        <v>2.375</v>
      </c>
      <c r="K18" s="22">
        <f t="shared" si="3"/>
        <v>7.14</v>
      </c>
      <c r="L18" s="22">
        <f t="shared" si="0"/>
        <v>101.82</v>
      </c>
    </row>
    <row r="19" spans="1:12" s="11" customFormat="1" ht="27.75" customHeight="1">
      <c r="A19" s="7" t="s">
        <v>89</v>
      </c>
      <c r="B19" s="7" t="s">
        <v>126</v>
      </c>
      <c r="C19" s="7" t="s">
        <v>112</v>
      </c>
      <c r="D19" s="7">
        <v>2012.7</v>
      </c>
      <c r="E19" s="8" t="s">
        <v>38</v>
      </c>
      <c r="F19" s="8">
        <v>40.5</v>
      </c>
      <c r="G19" s="8">
        <v>11</v>
      </c>
      <c r="H19" s="23">
        <v>3.68</v>
      </c>
      <c r="I19" s="2">
        <f t="shared" si="1"/>
        <v>3</v>
      </c>
      <c r="J19" s="13">
        <f t="shared" si="2"/>
        <v>3.6818181818181817</v>
      </c>
      <c r="K19" s="22">
        <f t="shared" si="3"/>
        <v>11.040000000000001</v>
      </c>
      <c r="L19" s="22">
        <f t="shared" si="0"/>
        <v>101.82</v>
      </c>
    </row>
    <row r="20" spans="1:12" s="11" customFormat="1" ht="27.75" customHeight="1">
      <c r="A20" s="7" t="s">
        <v>89</v>
      </c>
      <c r="B20" s="7" t="s">
        <v>127</v>
      </c>
      <c r="C20" s="7" t="s">
        <v>112</v>
      </c>
      <c r="D20" s="7">
        <v>2012.7</v>
      </c>
      <c r="E20" s="8" t="s">
        <v>38</v>
      </c>
      <c r="F20" s="8">
        <v>34.8</v>
      </c>
      <c r="G20" s="8">
        <v>11</v>
      </c>
      <c r="H20" s="23">
        <v>3.16</v>
      </c>
      <c r="I20" s="2">
        <f t="shared" si="1"/>
        <v>3</v>
      </c>
      <c r="J20" s="13">
        <f t="shared" si="2"/>
        <v>3.1636363636363636</v>
      </c>
      <c r="K20" s="22">
        <f t="shared" si="3"/>
        <v>9.48</v>
      </c>
      <c r="L20" s="22">
        <f t="shared" si="0"/>
        <v>101.82</v>
      </c>
    </row>
    <row r="21" spans="1:12" s="11" customFormat="1" ht="27.75" customHeight="1">
      <c r="A21" s="7" t="s">
        <v>89</v>
      </c>
      <c r="B21" s="7" t="s">
        <v>128</v>
      </c>
      <c r="C21" s="7" t="s">
        <v>112</v>
      </c>
      <c r="D21" s="7">
        <v>2012.7</v>
      </c>
      <c r="E21" s="8" t="s">
        <v>38</v>
      </c>
      <c r="F21" s="8">
        <v>40.8</v>
      </c>
      <c r="G21" s="8">
        <v>11</v>
      </c>
      <c r="H21" s="23">
        <v>3.71</v>
      </c>
      <c r="I21" s="2">
        <f t="shared" si="1"/>
        <v>3</v>
      </c>
      <c r="J21" s="13">
        <f t="shared" si="2"/>
        <v>3.709090909090909</v>
      </c>
      <c r="K21" s="22">
        <f t="shared" si="3"/>
        <v>11.129999999999999</v>
      </c>
      <c r="L21" s="22">
        <f t="shared" si="0"/>
        <v>101.82</v>
      </c>
    </row>
    <row r="22" spans="1:12" s="11" customFormat="1" ht="27.75" customHeight="1">
      <c r="A22" s="7" t="s">
        <v>89</v>
      </c>
      <c r="B22" s="7" t="s">
        <v>129</v>
      </c>
      <c r="C22" s="7" t="s">
        <v>112</v>
      </c>
      <c r="D22" s="7">
        <v>2012.5</v>
      </c>
      <c r="E22" s="8" t="s">
        <v>38</v>
      </c>
      <c r="F22" s="8">
        <v>31.8</v>
      </c>
      <c r="G22" s="8">
        <v>12</v>
      </c>
      <c r="H22" s="23">
        <v>2.65</v>
      </c>
      <c r="I22" s="2">
        <f t="shared" si="1"/>
        <v>3</v>
      </c>
      <c r="J22" s="13">
        <f t="shared" si="2"/>
        <v>2.65</v>
      </c>
      <c r="K22" s="22">
        <f t="shared" si="3"/>
        <v>7.949999999999999</v>
      </c>
      <c r="L22" s="22">
        <f t="shared" si="0"/>
        <v>101.82</v>
      </c>
    </row>
    <row r="23" spans="1:12" s="11" customFormat="1" ht="27.75" customHeight="1">
      <c r="A23" s="7" t="s">
        <v>130</v>
      </c>
      <c r="B23" s="7" t="s">
        <v>117</v>
      </c>
      <c r="C23" s="7" t="s">
        <v>112</v>
      </c>
      <c r="D23" s="7">
        <v>2013.1</v>
      </c>
      <c r="E23" s="8" t="s">
        <v>38</v>
      </c>
      <c r="F23" s="8">
        <v>31.2</v>
      </c>
      <c r="G23" s="8">
        <v>13</v>
      </c>
      <c r="H23" s="23">
        <v>2.4</v>
      </c>
      <c r="I23" s="2">
        <f t="shared" si="1"/>
        <v>3</v>
      </c>
      <c r="J23" s="13">
        <f t="shared" si="2"/>
        <v>2.4</v>
      </c>
      <c r="K23" s="22">
        <f t="shared" si="3"/>
        <v>7.199999999999999</v>
      </c>
      <c r="L23" s="22">
        <f t="shared" si="0"/>
        <v>110.04</v>
      </c>
    </row>
    <row r="24" spans="1:12" s="11" customFormat="1" ht="27.75" customHeight="1">
      <c r="A24" s="7" t="s">
        <v>130</v>
      </c>
      <c r="B24" s="7" t="s">
        <v>122</v>
      </c>
      <c r="C24" s="7" t="s">
        <v>112</v>
      </c>
      <c r="D24" s="7">
        <v>2013.1</v>
      </c>
      <c r="E24" s="8" t="s">
        <v>38</v>
      </c>
      <c r="F24" s="8">
        <v>29.3</v>
      </c>
      <c r="G24" s="8">
        <v>15</v>
      </c>
      <c r="H24" s="23">
        <v>1.95</v>
      </c>
      <c r="I24" s="2">
        <f t="shared" si="1"/>
        <v>3</v>
      </c>
      <c r="J24" s="13">
        <f t="shared" si="2"/>
        <v>1.9533333333333334</v>
      </c>
      <c r="K24" s="22">
        <f t="shared" si="3"/>
        <v>5.85</v>
      </c>
      <c r="L24" s="22">
        <f t="shared" si="0"/>
        <v>110.04</v>
      </c>
    </row>
    <row r="25" spans="1:12" s="11" customFormat="1" ht="27.75" customHeight="1">
      <c r="A25" s="7" t="s">
        <v>130</v>
      </c>
      <c r="B25" s="7" t="s">
        <v>123</v>
      </c>
      <c r="C25" s="7" t="s">
        <v>112</v>
      </c>
      <c r="D25" s="7">
        <v>2013.1</v>
      </c>
      <c r="E25" s="8" t="s">
        <v>38</v>
      </c>
      <c r="F25" s="8">
        <v>33</v>
      </c>
      <c r="G25" s="8">
        <v>13</v>
      </c>
      <c r="H25" s="23">
        <v>2.54</v>
      </c>
      <c r="I25" s="2">
        <f t="shared" si="1"/>
        <v>3</v>
      </c>
      <c r="J25" s="13">
        <f t="shared" si="2"/>
        <v>2.5384615384615383</v>
      </c>
      <c r="K25" s="22">
        <f t="shared" si="3"/>
        <v>7.62</v>
      </c>
      <c r="L25" s="22">
        <f t="shared" si="0"/>
        <v>110.04</v>
      </c>
    </row>
    <row r="26" spans="1:12" s="11" customFormat="1" ht="27.75" customHeight="1">
      <c r="A26" s="7" t="s">
        <v>130</v>
      </c>
      <c r="B26" s="7" t="s">
        <v>124</v>
      </c>
      <c r="C26" s="7" t="s">
        <v>112</v>
      </c>
      <c r="D26" s="7">
        <v>2013.1</v>
      </c>
      <c r="E26" s="8" t="s">
        <v>38</v>
      </c>
      <c r="F26" s="8">
        <v>32.4</v>
      </c>
      <c r="G26" s="8">
        <v>13</v>
      </c>
      <c r="H26" s="23">
        <v>2.49</v>
      </c>
      <c r="I26" s="2">
        <f t="shared" si="1"/>
        <v>3</v>
      </c>
      <c r="J26" s="13">
        <f t="shared" si="2"/>
        <v>2.4923076923076923</v>
      </c>
      <c r="K26" s="22">
        <f t="shared" si="3"/>
        <v>7.470000000000001</v>
      </c>
      <c r="L26" s="22">
        <f t="shared" si="0"/>
        <v>110.04</v>
      </c>
    </row>
    <row r="27" spans="1:12" s="11" customFormat="1" ht="27.75" customHeight="1">
      <c r="A27" s="7" t="s">
        <v>130</v>
      </c>
      <c r="B27" s="7" t="s">
        <v>121</v>
      </c>
      <c r="C27" s="7" t="s">
        <v>112</v>
      </c>
      <c r="D27" s="7">
        <v>2013.1</v>
      </c>
      <c r="E27" s="8" t="s">
        <v>38</v>
      </c>
      <c r="F27" s="8">
        <v>38.8</v>
      </c>
      <c r="G27" s="8">
        <v>17</v>
      </c>
      <c r="H27" s="23">
        <v>2.28</v>
      </c>
      <c r="I27" s="2">
        <f t="shared" si="1"/>
        <v>3</v>
      </c>
      <c r="J27" s="13">
        <f t="shared" si="2"/>
        <v>2.2823529411764705</v>
      </c>
      <c r="K27" s="22">
        <f t="shared" si="3"/>
        <v>6.84</v>
      </c>
      <c r="L27" s="22">
        <f t="shared" si="0"/>
        <v>110.04</v>
      </c>
    </row>
    <row r="28" spans="1:12" s="11" customFormat="1" ht="27.75" customHeight="1">
      <c r="A28" s="7" t="s">
        <v>130</v>
      </c>
      <c r="B28" s="7" t="s">
        <v>131</v>
      </c>
      <c r="C28" s="7" t="s">
        <v>112</v>
      </c>
      <c r="D28" s="7">
        <v>2013.1</v>
      </c>
      <c r="E28" s="8" t="s">
        <v>38</v>
      </c>
      <c r="F28" s="8">
        <v>35.5</v>
      </c>
      <c r="G28" s="8">
        <v>13</v>
      </c>
      <c r="H28" s="23">
        <v>2.73</v>
      </c>
      <c r="I28" s="2">
        <f t="shared" si="1"/>
        <v>3</v>
      </c>
      <c r="J28" s="13">
        <f t="shared" si="2"/>
        <v>2.730769230769231</v>
      </c>
      <c r="K28" s="22">
        <f t="shared" si="3"/>
        <v>8.19</v>
      </c>
      <c r="L28" s="22">
        <f t="shared" si="0"/>
        <v>110.04</v>
      </c>
    </row>
    <row r="29" spans="1:12" s="11" customFormat="1" ht="27.75" customHeight="1">
      <c r="A29" s="7" t="s">
        <v>130</v>
      </c>
      <c r="B29" s="7" t="s">
        <v>111</v>
      </c>
      <c r="C29" s="7" t="s">
        <v>112</v>
      </c>
      <c r="D29" s="7">
        <v>2013.1</v>
      </c>
      <c r="E29" s="8" t="s">
        <v>38</v>
      </c>
      <c r="F29" s="8">
        <v>22.7</v>
      </c>
      <c r="G29" s="8">
        <v>15</v>
      </c>
      <c r="H29" s="23">
        <v>1.51</v>
      </c>
      <c r="I29" s="2">
        <f t="shared" si="1"/>
        <v>3</v>
      </c>
      <c r="J29" s="13">
        <f t="shared" si="2"/>
        <v>1.5133333333333332</v>
      </c>
      <c r="K29" s="22">
        <f t="shared" si="3"/>
        <v>4.53</v>
      </c>
      <c r="L29" s="22">
        <f t="shared" si="0"/>
        <v>110.04</v>
      </c>
    </row>
    <row r="30" spans="1:12" s="11" customFormat="1" ht="27.75" customHeight="1">
      <c r="A30" s="7" t="s">
        <v>130</v>
      </c>
      <c r="B30" s="7" t="s">
        <v>119</v>
      </c>
      <c r="C30" s="7" t="s">
        <v>112</v>
      </c>
      <c r="D30" s="7">
        <v>2012.7</v>
      </c>
      <c r="E30" s="8" t="s">
        <v>38</v>
      </c>
      <c r="F30" s="8">
        <v>35.5</v>
      </c>
      <c r="G30" s="8">
        <v>12</v>
      </c>
      <c r="H30" s="23">
        <v>2.96</v>
      </c>
      <c r="I30" s="2">
        <f t="shared" si="1"/>
        <v>3</v>
      </c>
      <c r="J30" s="13">
        <f t="shared" si="2"/>
        <v>2.9583333333333335</v>
      </c>
      <c r="K30" s="22">
        <f t="shared" si="3"/>
        <v>8.879999999999999</v>
      </c>
      <c r="L30" s="22">
        <f t="shared" si="0"/>
        <v>110.04</v>
      </c>
    </row>
    <row r="31" spans="1:12" s="11" customFormat="1" ht="27.75" customHeight="1">
      <c r="A31" s="7" t="s">
        <v>130</v>
      </c>
      <c r="B31" s="7" t="s">
        <v>126</v>
      </c>
      <c r="C31" s="7" t="s">
        <v>112</v>
      </c>
      <c r="D31" s="7">
        <v>2012.7</v>
      </c>
      <c r="E31" s="8" t="s">
        <v>38</v>
      </c>
      <c r="F31" s="8">
        <v>40.5</v>
      </c>
      <c r="G31" s="8">
        <v>11</v>
      </c>
      <c r="H31" s="23">
        <v>3.68</v>
      </c>
      <c r="I31" s="2">
        <f t="shared" si="1"/>
        <v>3</v>
      </c>
      <c r="J31" s="13">
        <f t="shared" si="2"/>
        <v>3.6818181818181817</v>
      </c>
      <c r="K31" s="22">
        <f t="shared" si="3"/>
        <v>11.040000000000001</v>
      </c>
      <c r="L31" s="22">
        <f t="shared" si="0"/>
        <v>110.04</v>
      </c>
    </row>
    <row r="32" spans="1:12" s="11" customFormat="1" ht="27.75" customHeight="1">
      <c r="A32" s="7" t="s">
        <v>130</v>
      </c>
      <c r="B32" s="7" t="s">
        <v>127</v>
      </c>
      <c r="C32" s="7" t="s">
        <v>112</v>
      </c>
      <c r="D32" s="7">
        <v>2012.7</v>
      </c>
      <c r="E32" s="8" t="s">
        <v>38</v>
      </c>
      <c r="F32" s="8">
        <v>34.8</v>
      </c>
      <c r="G32" s="8">
        <v>11</v>
      </c>
      <c r="H32" s="23">
        <v>3.16</v>
      </c>
      <c r="I32" s="2">
        <f t="shared" si="1"/>
        <v>3</v>
      </c>
      <c r="J32" s="13">
        <f t="shared" si="2"/>
        <v>3.1636363636363636</v>
      </c>
      <c r="K32" s="22">
        <f t="shared" si="3"/>
        <v>9.48</v>
      </c>
      <c r="L32" s="22">
        <f t="shared" si="0"/>
        <v>110.04</v>
      </c>
    </row>
    <row r="33" spans="1:12" s="11" customFormat="1" ht="27.75" customHeight="1">
      <c r="A33" s="7" t="s">
        <v>130</v>
      </c>
      <c r="B33" s="7" t="s">
        <v>128</v>
      </c>
      <c r="C33" s="7" t="s">
        <v>112</v>
      </c>
      <c r="D33" s="7">
        <v>2012.7</v>
      </c>
      <c r="E33" s="8" t="s">
        <v>38</v>
      </c>
      <c r="F33" s="8">
        <v>40.8</v>
      </c>
      <c r="G33" s="8">
        <v>11</v>
      </c>
      <c r="H33" s="23">
        <v>3.71</v>
      </c>
      <c r="I33" s="2">
        <f t="shared" si="1"/>
        <v>3</v>
      </c>
      <c r="J33" s="13">
        <f t="shared" si="2"/>
        <v>3.709090909090909</v>
      </c>
      <c r="K33" s="22">
        <f t="shared" si="3"/>
        <v>11.129999999999999</v>
      </c>
      <c r="L33" s="22">
        <f t="shared" si="0"/>
        <v>110.04</v>
      </c>
    </row>
    <row r="34" spans="1:12" s="11" customFormat="1" ht="27.75" customHeight="1">
      <c r="A34" s="7" t="s">
        <v>130</v>
      </c>
      <c r="B34" s="7" t="s">
        <v>132</v>
      </c>
      <c r="C34" s="7" t="s">
        <v>112</v>
      </c>
      <c r="D34" s="7">
        <v>2012.5</v>
      </c>
      <c r="E34" s="8" t="s">
        <v>38</v>
      </c>
      <c r="F34" s="8">
        <v>23.7</v>
      </c>
      <c r="G34" s="8">
        <v>12</v>
      </c>
      <c r="H34" s="23">
        <v>1.98</v>
      </c>
      <c r="I34" s="2">
        <f t="shared" si="1"/>
        <v>3</v>
      </c>
      <c r="J34" s="13">
        <f t="shared" si="2"/>
        <v>1.9749999999999999</v>
      </c>
      <c r="K34" s="22">
        <f t="shared" si="3"/>
        <v>5.9399999999999995</v>
      </c>
      <c r="L34" s="22">
        <f t="shared" si="0"/>
        <v>110.04</v>
      </c>
    </row>
    <row r="35" spans="1:12" s="11" customFormat="1" ht="27.75" customHeight="1">
      <c r="A35" s="7" t="s">
        <v>130</v>
      </c>
      <c r="B35" s="7" t="s">
        <v>125</v>
      </c>
      <c r="C35" s="7" t="s">
        <v>112</v>
      </c>
      <c r="D35" s="7">
        <v>2012.5</v>
      </c>
      <c r="E35" s="8" t="s">
        <v>38</v>
      </c>
      <c r="F35" s="8">
        <v>28.5</v>
      </c>
      <c r="G35" s="8">
        <v>12</v>
      </c>
      <c r="H35" s="23">
        <v>2.38</v>
      </c>
      <c r="I35" s="2">
        <f t="shared" si="1"/>
        <v>3</v>
      </c>
      <c r="J35" s="13">
        <f t="shared" si="2"/>
        <v>2.375</v>
      </c>
      <c r="K35" s="22">
        <f t="shared" si="3"/>
        <v>7.14</v>
      </c>
      <c r="L35" s="22">
        <f t="shared" si="0"/>
        <v>110.04</v>
      </c>
    </row>
    <row r="36" spans="1:12" s="11" customFormat="1" ht="27.75" customHeight="1">
      <c r="A36" s="7" t="s">
        <v>130</v>
      </c>
      <c r="B36" s="7" t="s">
        <v>129</v>
      </c>
      <c r="C36" s="7" t="s">
        <v>112</v>
      </c>
      <c r="D36" s="7">
        <v>2012.5</v>
      </c>
      <c r="E36" s="8" t="s">
        <v>38</v>
      </c>
      <c r="F36" s="8">
        <v>31.8</v>
      </c>
      <c r="G36" s="8">
        <v>12</v>
      </c>
      <c r="H36" s="23">
        <v>2.65</v>
      </c>
      <c r="I36" s="2">
        <f t="shared" si="1"/>
        <v>3</v>
      </c>
      <c r="J36" s="13">
        <f t="shared" si="2"/>
        <v>2.65</v>
      </c>
      <c r="K36" s="22">
        <f t="shared" si="3"/>
        <v>7.949999999999999</v>
      </c>
      <c r="L36" s="22">
        <f t="shared" si="0"/>
        <v>110.04</v>
      </c>
    </row>
    <row r="37" spans="1:12" s="11" customFormat="1" ht="27.75" customHeight="1">
      <c r="A37" s="7" t="s">
        <v>130</v>
      </c>
      <c r="B37" s="7" t="s">
        <v>133</v>
      </c>
      <c r="C37" s="7" t="s">
        <v>134</v>
      </c>
      <c r="D37" s="7">
        <v>2013.4</v>
      </c>
      <c r="E37" s="8" t="s">
        <v>38</v>
      </c>
      <c r="F37" s="8">
        <v>4.6</v>
      </c>
      <c r="G37" s="8">
        <v>18</v>
      </c>
      <c r="H37" s="23">
        <v>0.26</v>
      </c>
      <c r="I37" s="2">
        <f t="shared" si="1"/>
        <v>3</v>
      </c>
      <c r="J37" s="13">
        <f t="shared" si="2"/>
        <v>0.25555555555555554</v>
      </c>
      <c r="K37" s="22">
        <f t="shared" si="3"/>
        <v>0.78</v>
      </c>
      <c r="L37" s="22">
        <f t="shared" si="0"/>
        <v>110.04</v>
      </c>
    </row>
    <row r="38" spans="1:12" s="11" customFormat="1" ht="27.75" customHeight="1">
      <c r="A38" s="7" t="s">
        <v>89</v>
      </c>
      <c r="B38" s="7" t="s">
        <v>137</v>
      </c>
      <c r="C38" s="7" t="s">
        <v>138</v>
      </c>
      <c r="D38" s="27">
        <v>41365</v>
      </c>
      <c r="E38" s="8" t="s">
        <v>38</v>
      </c>
      <c r="F38" s="8">
        <v>32</v>
      </c>
      <c r="G38" s="8">
        <v>13</v>
      </c>
      <c r="H38" s="23">
        <v>2.46</v>
      </c>
      <c r="I38" s="2">
        <f t="shared" si="1"/>
        <v>3</v>
      </c>
      <c r="J38" s="13">
        <f t="shared" si="2"/>
        <v>2.4615384615384617</v>
      </c>
      <c r="K38" s="22">
        <f t="shared" si="3"/>
        <v>7.38</v>
      </c>
      <c r="L38" s="22">
        <f t="shared" si="0"/>
        <v>101.82</v>
      </c>
    </row>
    <row r="39" spans="1:12" s="11" customFormat="1" ht="27.75" customHeight="1">
      <c r="A39" s="7" t="s">
        <v>93</v>
      </c>
      <c r="B39" s="7" t="s">
        <v>132</v>
      </c>
      <c r="C39" s="7" t="s">
        <v>112</v>
      </c>
      <c r="D39" s="7">
        <v>2012.5</v>
      </c>
      <c r="E39" s="8" t="s">
        <v>38</v>
      </c>
      <c r="F39" s="8">
        <v>23.7</v>
      </c>
      <c r="G39" s="8">
        <v>12</v>
      </c>
      <c r="H39" s="23">
        <v>1.97</v>
      </c>
      <c r="I39" s="2">
        <f t="shared" si="1"/>
        <v>3</v>
      </c>
      <c r="J39" s="13">
        <f t="shared" si="2"/>
        <v>1.9749999999999999</v>
      </c>
      <c r="K39" s="22">
        <f t="shared" si="3"/>
        <v>5.91</v>
      </c>
      <c r="L39" s="22">
        <f t="shared" si="0"/>
        <v>93.06</v>
      </c>
    </row>
    <row r="40" spans="1:12" s="11" customFormat="1" ht="27.75" customHeight="1">
      <c r="A40" s="7" t="s">
        <v>93</v>
      </c>
      <c r="B40" s="7" t="s">
        <v>126</v>
      </c>
      <c r="C40" s="7" t="s">
        <v>112</v>
      </c>
      <c r="D40" s="7">
        <v>2012.5</v>
      </c>
      <c r="E40" s="8" t="s">
        <v>38</v>
      </c>
      <c r="F40" s="8">
        <v>40.5</v>
      </c>
      <c r="G40" s="8">
        <v>11</v>
      </c>
      <c r="H40" s="23">
        <v>3.65</v>
      </c>
      <c r="I40" s="2">
        <f t="shared" si="1"/>
        <v>3</v>
      </c>
      <c r="J40" s="13">
        <f t="shared" si="2"/>
        <v>3.6818181818181817</v>
      </c>
      <c r="K40" s="22">
        <f t="shared" si="3"/>
        <v>10.95</v>
      </c>
      <c r="L40" s="22">
        <f t="shared" si="0"/>
        <v>93.06</v>
      </c>
    </row>
    <row r="41" spans="1:12" s="11" customFormat="1" ht="27.75" customHeight="1">
      <c r="A41" s="7" t="s">
        <v>93</v>
      </c>
      <c r="B41" s="7" t="s">
        <v>135</v>
      </c>
      <c r="C41" s="7" t="s">
        <v>112</v>
      </c>
      <c r="D41" s="7">
        <v>2012.5</v>
      </c>
      <c r="E41" s="8" t="s">
        <v>38</v>
      </c>
      <c r="F41" s="8">
        <v>35.5</v>
      </c>
      <c r="G41" s="8">
        <v>13</v>
      </c>
      <c r="H41" s="23">
        <v>2.75</v>
      </c>
      <c r="I41" s="2">
        <f t="shared" si="1"/>
        <v>3</v>
      </c>
      <c r="J41" s="13">
        <f t="shared" si="2"/>
        <v>2.730769230769231</v>
      </c>
      <c r="K41" s="22">
        <f t="shared" si="3"/>
        <v>8.25</v>
      </c>
      <c r="L41" s="22">
        <f t="shared" si="0"/>
        <v>93.06</v>
      </c>
    </row>
    <row r="42" spans="1:12" s="11" customFormat="1" ht="27.75" customHeight="1">
      <c r="A42" s="7" t="s">
        <v>93</v>
      </c>
      <c r="B42" s="7" t="s">
        <v>127</v>
      </c>
      <c r="C42" s="7" t="s">
        <v>112</v>
      </c>
      <c r="D42" s="7">
        <v>2012.5</v>
      </c>
      <c r="E42" s="8" t="s">
        <v>38</v>
      </c>
      <c r="F42" s="8">
        <v>34.8</v>
      </c>
      <c r="G42" s="8">
        <v>11</v>
      </c>
      <c r="H42" s="23">
        <v>3.36</v>
      </c>
      <c r="I42" s="2">
        <f t="shared" si="1"/>
        <v>3</v>
      </c>
      <c r="J42" s="13">
        <f t="shared" si="2"/>
        <v>3.1636363636363636</v>
      </c>
      <c r="K42" s="22">
        <f t="shared" si="3"/>
        <v>10.08</v>
      </c>
      <c r="L42" s="22">
        <f t="shared" si="0"/>
        <v>93.06</v>
      </c>
    </row>
    <row r="43" spans="1:12" s="11" customFormat="1" ht="27.75" customHeight="1">
      <c r="A43" s="7" t="s">
        <v>93</v>
      </c>
      <c r="B43" s="7" t="s">
        <v>128</v>
      </c>
      <c r="C43" s="7" t="s">
        <v>112</v>
      </c>
      <c r="D43" s="7">
        <v>2012.5</v>
      </c>
      <c r="E43" s="8" t="s">
        <v>38</v>
      </c>
      <c r="F43" s="8">
        <v>40.8</v>
      </c>
      <c r="G43" s="8">
        <v>11</v>
      </c>
      <c r="H43" s="23">
        <v>3.75</v>
      </c>
      <c r="I43" s="2">
        <f t="shared" si="1"/>
        <v>3</v>
      </c>
      <c r="J43" s="13">
        <f t="shared" si="2"/>
        <v>3.709090909090909</v>
      </c>
      <c r="K43" s="22">
        <f t="shared" si="3"/>
        <v>11.25</v>
      </c>
      <c r="L43" s="22">
        <f t="shared" si="0"/>
        <v>93.06</v>
      </c>
    </row>
    <row r="44" spans="1:12" s="11" customFormat="1" ht="27.75" customHeight="1">
      <c r="A44" s="7" t="s">
        <v>93</v>
      </c>
      <c r="B44" s="7" t="s">
        <v>111</v>
      </c>
      <c r="C44" s="7" t="s">
        <v>112</v>
      </c>
      <c r="D44" s="7">
        <v>2013.1</v>
      </c>
      <c r="E44" s="8" t="s">
        <v>38</v>
      </c>
      <c r="F44" s="8">
        <v>22.7</v>
      </c>
      <c r="G44" s="8">
        <v>15</v>
      </c>
      <c r="H44" s="23">
        <v>1.52</v>
      </c>
      <c r="I44" s="2">
        <f t="shared" si="1"/>
        <v>3</v>
      </c>
      <c r="J44" s="13">
        <f t="shared" si="2"/>
        <v>1.5133333333333332</v>
      </c>
      <c r="K44" s="22">
        <f t="shared" si="3"/>
        <v>4.5600000000000005</v>
      </c>
      <c r="L44" s="22">
        <f t="shared" si="0"/>
        <v>93.06</v>
      </c>
    </row>
    <row r="45" spans="1:12" s="11" customFormat="1" ht="27.75" customHeight="1">
      <c r="A45" s="7" t="s">
        <v>93</v>
      </c>
      <c r="B45" s="7" t="s">
        <v>122</v>
      </c>
      <c r="C45" s="7" t="s">
        <v>112</v>
      </c>
      <c r="D45" s="7">
        <v>2013.1</v>
      </c>
      <c r="E45" s="8" t="s">
        <v>38</v>
      </c>
      <c r="F45" s="8">
        <v>29.3</v>
      </c>
      <c r="G45" s="8">
        <v>15</v>
      </c>
      <c r="H45" s="23">
        <v>2.32</v>
      </c>
      <c r="I45" s="2">
        <f t="shared" si="1"/>
        <v>3</v>
      </c>
      <c r="J45" s="13">
        <f t="shared" si="2"/>
        <v>1.9533333333333334</v>
      </c>
      <c r="K45" s="22">
        <f t="shared" si="3"/>
        <v>6.959999999999999</v>
      </c>
      <c r="L45" s="22">
        <f t="shared" si="0"/>
        <v>93.06</v>
      </c>
    </row>
    <row r="46" spans="1:12" s="11" customFormat="1" ht="27.75" customHeight="1">
      <c r="A46" s="7" t="s">
        <v>93</v>
      </c>
      <c r="B46" s="7" t="s">
        <v>117</v>
      </c>
      <c r="C46" s="7" t="s">
        <v>112</v>
      </c>
      <c r="D46" s="7">
        <v>2013.1</v>
      </c>
      <c r="E46" s="8" t="s">
        <v>38</v>
      </c>
      <c r="F46" s="8">
        <v>31.2</v>
      </c>
      <c r="G46" s="8">
        <v>13</v>
      </c>
      <c r="H46" s="23">
        <v>2.72</v>
      </c>
      <c r="I46" s="2">
        <f t="shared" si="1"/>
        <v>3</v>
      </c>
      <c r="J46" s="13">
        <f t="shared" si="2"/>
        <v>2.4</v>
      </c>
      <c r="K46" s="22">
        <f t="shared" si="3"/>
        <v>8.16</v>
      </c>
      <c r="L46" s="22">
        <f t="shared" si="0"/>
        <v>93.06</v>
      </c>
    </row>
    <row r="47" spans="1:12" s="11" customFormat="1" ht="27.75" customHeight="1">
      <c r="A47" s="7" t="s">
        <v>93</v>
      </c>
      <c r="B47" s="7" t="s">
        <v>121</v>
      </c>
      <c r="C47" s="7" t="s">
        <v>112</v>
      </c>
      <c r="D47" s="7">
        <v>2013.1</v>
      </c>
      <c r="E47" s="8" t="s">
        <v>38</v>
      </c>
      <c r="F47" s="8">
        <v>38.8</v>
      </c>
      <c r="G47" s="8">
        <v>17</v>
      </c>
      <c r="H47" s="23">
        <v>2.26</v>
      </c>
      <c r="I47" s="2">
        <f t="shared" si="1"/>
        <v>3</v>
      </c>
      <c r="J47" s="13">
        <f t="shared" si="2"/>
        <v>2.2823529411764705</v>
      </c>
      <c r="K47" s="22">
        <f t="shared" si="3"/>
        <v>6.779999999999999</v>
      </c>
      <c r="L47" s="22">
        <f t="shared" si="0"/>
        <v>93.06</v>
      </c>
    </row>
    <row r="48" spans="1:12" s="11" customFormat="1" ht="27.75" customHeight="1">
      <c r="A48" s="7" t="s">
        <v>93</v>
      </c>
      <c r="B48" s="7" t="s">
        <v>113</v>
      </c>
      <c r="C48" s="7" t="s">
        <v>112</v>
      </c>
      <c r="D48" s="7">
        <v>2013.1</v>
      </c>
      <c r="E48" s="8" t="s">
        <v>38</v>
      </c>
      <c r="F48" s="8">
        <v>35.5</v>
      </c>
      <c r="G48" s="8">
        <v>13</v>
      </c>
      <c r="H48" s="23">
        <v>2.32</v>
      </c>
      <c r="I48" s="2">
        <f t="shared" si="1"/>
        <v>3</v>
      </c>
      <c r="J48" s="13">
        <f t="shared" si="2"/>
        <v>2.730769230769231</v>
      </c>
      <c r="K48" s="22">
        <f t="shared" si="3"/>
        <v>6.959999999999999</v>
      </c>
      <c r="L48" s="22">
        <f t="shared" si="0"/>
        <v>93.06</v>
      </c>
    </row>
    <row r="49" spans="1:12" s="11" customFormat="1" ht="27.75" customHeight="1">
      <c r="A49" s="7" t="s">
        <v>93</v>
      </c>
      <c r="B49" s="7" t="s">
        <v>123</v>
      </c>
      <c r="C49" s="7" t="s">
        <v>112</v>
      </c>
      <c r="D49" s="7">
        <v>2013.1</v>
      </c>
      <c r="E49" s="8" t="s">
        <v>38</v>
      </c>
      <c r="F49" s="8">
        <v>33.3</v>
      </c>
      <c r="G49" s="8">
        <v>13</v>
      </c>
      <c r="H49" s="23">
        <v>2.23</v>
      </c>
      <c r="I49" s="2">
        <f t="shared" si="1"/>
        <v>3</v>
      </c>
      <c r="J49" s="13">
        <f t="shared" si="2"/>
        <v>2.5615384615384613</v>
      </c>
      <c r="K49" s="22">
        <f t="shared" si="3"/>
        <v>6.6899999999999995</v>
      </c>
      <c r="L49" s="22">
        <f t="shared" si="0"/>
        <v>93.06</v>
      </c>
    </row>
    <row r="50" spans="1:12" s="11" customFormat="1" ht="27.75" customHeight="1">
      <c r="A50" s="7" t="s">
        <v>93</v>
      </c>
      <c r="B50" s="7" t="s">
        <v>124</v>
      </c>
      <c r="C50" s="7" t="s">
        <v>112</v>
      </c>
      <c r="D50" s="7">
        <v>2013.1</v>
      </c>
      <c r="E50" s="8" t="s">
        <v>38</v>
      </c>
      <c r="F50" s="8">
        <v>32.4</v>
      </c>
      <c r="G50" s="8">
        <v>13</v>
      </c>
      <c r="H50" s="23">
        <v>2.17</v>
      </c>
      <c r="I50" s="2">
        <f t="shared" si="1"/>
        <v>3</v>
      </c>
      <c r="J50" s="13">
        <f t="shared" si="2"/>
        <v>2.4923076923076923</v>
      </c>
      <c r="K50" s="22">
        <f t="shared" si="3"/>
        <v>6.51</v>
      </c>
      <c r="L50" s="22">
        <f t="shared" si="0"/>
        <v>93.06</v>
      </c>
    </row>
    <row r="51" spans="1:12" s="11" customFormat="1" ht="27.75" customHeight="1">
      <c r="A51" s="7" t="s">
        <v>97</v>
      </c>
      <c r="B51" s="7" t="s">
        <v>120</v>
      </c>
      <c r="C51" s="7" t="s">
        <v>118</v>
      </c>
      <c r="D51" s="7">
        <v>2012.5</v>
      </c>
      <c r="E51" s="8" t="s">
        <v>38</v>
      </c>
      <c r="F51" s="8">
        <v>23.7</v>
      </c>
      <c r="G51" s="8">
        <v>12</v>
      </c>
      <c r="H51" s="23">
        <v>1.98</v>
      </c>
      <c r="I51" s="2">
        <f t="shared" si="1"/>
        <v>3</v>
      </c>
      <c r="J51" s="13">
        <f t="shared" si="2"/>
        <v>1.9749999999999999</v>
      </c>
      <c r="K51" s="22">
        <f t="shared" si="3"/>
        <v>5.9399999999999995</v>
      </c>
      <c r="L51" s="22">
        <f t="shared" si="0"/>
        <v>53.7</v>
      </c>
    </row>
    <row r="52" spans="1:12" s="11" customFormat="1" ht="27.75" customHeight="1">
      <c r="A52" s="7" t="s">
        <v>97</v>
      </c>
      <c r="B52" s="7" t="s">
        <v>136</v>
      </c>
      <c r="C52" s="7" t="s">
        <v>112</v>
      </c>
      <c r="D52" s="7">
        <v>2013.1</v>
      </c>
      <c r="E52" s="8" t="s">
        <v>38</v>
      </c>
      <c r="F52" s="8">
        <v>33.3</v>
      </c>
      <c r="G52" s="8">
        <v>13</v>
      </c>
      <c r="H52" s="23">
        <v>2.56</v>
      </c>
      <c r="I52" s="2">
        <f t="shared" si="1"/>
        <v>3</v>
      </c>
      <c r="J52" s="13">
        <f t="shared" si="2"/>
        <v>2.5615384615384613</v>
      </c>
      <c r="K52" s="22">
        <f t="shared" si="3"/>
        <v>7.68</v>
      </c>
      <c r="L52" s="22">
        <f t="shared" si="0"/>
        <v>53.7</v>
      </c>
    </row>
    <row r="53" spans="1:12" s="11" customFormat="1" ht="27.75" customHeight="1">
      <c r="A53" s="7" t="s">
        <v>97</v>
      </c>
      <c r="B53" s="7" t="s">
        <v>124</v>
      </c>
      <c r="C53" s="7" t="s">
        <v>112</v>
      </c>
      <c r="D53" s="7">
        <v>2013.1</v>
      </c>
      <c r="E53" s="8" t="s">
        <v>38</v>
      </c>
      <c r="F53" s="8">
        <v>32.4</v>
      </c>
      <c r="G53" s="8">
        <v>13</v>
      </c>
      <c r="H53" s="23">
        <v>2.49</v>
      </c>
      <c r="I53" s="2">
        <f t="shared" si="1"/>
        <v>3</v>
      </c>
      <c r="J53" s="13">
        <f t="shared" si="2"/>
        <v>2.4923076923076923</v>
      </c>
      <c r="K53" s="22">
        <f t="shared" si="3"/>
        <v>7.470000000000001</v>
      </c>
      <c r="L53" s="22">
        <f t="shared" si="0"/>
        <v>53.7</v>
      </c>
    </row>
    <row r="54" spans="1:12" s="11" customFormat="1" ht="27.75" customHeight="1">
      <c r="A54" s="7" t="s">
        <v>97</v>
      </c>
      <c r="B54" s="7" t="s">
        <v>113</v>
      </c>
      <c r="C54" s="7" t="s">
        <v>112</v>
      </c>
      <c r="D54" s="7">
        <v>2013.1</v>
      </c>
      <c r="E54" s="8" t="s">
        <v>38</v>
      </c>
      <c r="F54" s="8">
        <v>35.5</v>
      </c>
      <c r="G54" s="8">
        <v>13</v>
      </c>
      <c r="H54" s="23">
        <v>2.73</v>
      </c>
      <c r="I54" s="2">
        <f t="shared" si="1"/>
        <v>3</v>
      </c>
      <c r="J54" s="13">
        <f t="shared" si="2"/>
        <v>2.730769230769231</v>
      </c>
      <c r="K54" s="22">
        <f t="shared" si="3"/>
        <v>8.19</v>
      </c>
      <c r="L54" s="22">
        <f t="shared" si="0"/>
        <v>53.7</v>
      </c>
    </row>
    <row r="55" spans="1:12" s="11" customFormat="1" ht="27.75" customHeight="1">
      <c r="A55" s="7" t="s">
        <v>97</v>
      </c>
      <c r="B55" s="7" t="s">
        <v>121</v>
      </c>
      <c r="C55" s="7" t="s">
        <v>118</v>
      </c>
      <c r="D55" s="7">
        <v>2013.1</v>
      </c>
      <c r="E55" s="8" t="s">
        <v>38</v>
      </c>
      <c r="F55" s="8">
        <v>38.8</v>
      </c>
      <c r="G55" s="8">
        <v>17</v>
      </c>
      <c r="H55" s="23">
        <v>2.28</v>
      </c>
      <c r="I55" s="2">
        <f t="shared" si="1"/>
        <v>3</v>
      </c>
      <c r="J55" s="13">
        <f t="shared" si="2"/>
        <v>2.2823529411764705</v>
      </c>
      <c r="K55" s="22">
        <f t="shared" si="3"/>
        <v>6.84</v>
      </c>
      <c r="L55" s="22">
        <f t="shared" si="0"/>
        <v>53.7</v>
      </c>
    </row>
    <row r="56" spans="1:12" s="11" customFormat="1" ht="27.75" customHeight="1">
      <c r="A56" s="7" t="s">
        <v>97</v>
      </c>
      <c r="B56" s="7" t="s">
        <v>122</v>
      </c>
      <c r="C56" s="7" t="s">
        <v>112</v>
      </c>
      <c r="D56" s="7">
        <v>2013.1</v>
      </c>
      <c r="E56" s="8" t="s">
        <v>38</v>
      </c>
      <c r="F56" s="8">
        <v>29.3</v>
      </c>
      <c r="G56" s="8">
        <v>15</v>
      </c>
      <c r="H56" s="23">
        <v>1.95</v>
      </c>
      <c r="I56" s="2">
        <f t="shared" si="1"/>
        <v>3</v>
      </c>
      <c r="J56" s="13">
        <f t="shared" si="2"/>
        <v>1.9533333333333334</v>
      </c>
      <c r="K56" s="22">
        <f t="shared" si="3"/>
        <v>5.85</v>
      </c>
      <c r="L56" s="22">
        <f t="shared" si="0"/>
        <v>53.7</v>
      </c>
    </row>
    <row r="57" spans="1:12" s="11" customFormat="1" ht="27.75" customHeight="1">
      <c r="A57" s="7" t="s">
        <v>97</v>
      </c>
      <c r="B57" s="7" t="s">
        <v>117</v>
      </c>
      <c r="C57" s="7" t="s">
        <v>112</v>
      </c>
      <c r="D57" s="7">
        <v>2013.1</v>
      </c>
      <c r="E57" s="8" t="s">
        <v>38</v>
      </c>
      <c r="F57" s="8">
        <v>31.2</v>
      </c>
      <c r="G57" s="8">
        <v>13</v>
      </c>
      <c r="H57" s="23">
        <v>2.4</v>
      </c>
      <c r="I57" s="2">
        <f t="shared" si="1"/>
        <v>3</v>
      </c>
      <c r="J57" s="13">
        <f t="shared" si="2"/>
        <v>2.4</v>
      </c>
      <c r="K57" s="22">
        <f t="shared" si="3"/>
        <v>7.199999999999999</v>
      </c>
      <c r="L57" s="22">
        <f t="shared" si="0"/>
        <v>53.7</v>
      </c>
    </row>
    <row r="58" spans="1:12" s="11" customFormat="1" ht="27.75" customHeight="1">
      <c r="A58" s="7" t="s">
        <v>97</v>
      </c>
      <c r="B58" s="7" t="s">
        <v>111</v>
      </c>
      <c r="C58" s="7" t="s">
        <v>112</v>
      </c>
      <c r="D58" s="7">
        <v>2013.1</v>
      </c>
      <c r="E58" s="8" t="s">
        <v>38</v>
      </c>
      <c r="F58" s="8">
        <v>22.7</v>
      </c>
      <c r="G58" s="8">
        <v>15</v>
      </c>
      <c r="H58" s="23">
        <v>1.51</v>
      </c>
      <c r="I58" s="2">
        <f t="shared" si="1"/>
        <v>3</v>
      </c>
      <c r="J58" s="13">
        <f t="shared" si="2"/>
        <v>1.5133333333333332</v>
      </c>
      <c r="K58" s="22">
        <f t="shared" si="3"/>
        <v>4.53</v>
      </c>
      <c r="L58" s="22">
        <f t="shared" si="0"/>
        <v>53.7</v>
      </c>
    </row>
    <row r="59" spans="1:12" s="11" customFormat="1" ht="27.75" customHeight="1">
      <c r="A59" s="7"/>
      <c r="B59" s="7"/>
      <c r="C59" s="7"/>
      <c r="D59" s="27"/>
      <c r="E59" s="8"/>
      <c r="F59" s="8"/>
      <c r="G59" s="8"/>
      <c r="H59" s="23"/>
      <c r="I59" s="2" t="str">
        <f t="shared" si="1"/>
        <v> </v>
      </c>
      <c r="J59" s="13">
        <f t="shared" si="2"/>
      </c>
      <c r="K59" s="22">
        <f t="shared" si="3"/>
      </c>
      <c r="L59" s="22">
        <f t="shared" si="0"/>
        <v>0</v>
      </c>
    </row>
    <row r="60" spans="1:12" s="11" customFormat="1" ht="27.75" customHeight="1">
      <c r="A60" s="7"/>
      <c r="B60" s="7"/>
      <c r="C60" s="7"/>
      <c r="D60" s="26"/>
      <c r="E60" s="8"/>
      <c r="F60" s="8"/>
      <c r="G60" s="8"/>
      <c r="H60" s="23"/>
      <c r="I60" s="2" t="str">
        <f t="shared" si="1"/>
        <v> </v>
      </c>
      <c r="J60" s="13">
        <f t="shared" si="2"/>
      </c>
      <c r="K60" s="22">
        <f t="shared" si="3"/>
      </c>
      <c r="L60" s="22">
        <f t="shared" si="0"/>
        <v>0</v>
      </c>
    </row>
    <row r="61" spans="1:12" s="11" customFormat="1" ht="27.75" customHeight="1">
      <c r="A61" s="7"/>
      <c r="B61" s="7"/>
      <c r="C61" s="7"/>
      <c r="D61" s="26"/>
      <c r="E61" s="8"/>
      <c r="F61" s="8"/>
      <c r="G61" s="8"/>
      <c r="H61" s="23"/>
      <c r="I61" s="2" t="str">
        <f t="shared" si="1"/>
        <v> </v>
      </c>
      <c r="J61" s="13">
        <f t="shared" si="2"/>
      </c>
      <c r="K61" s="22">
        <f t="shared" si="3"/>
      </c>
      <c r="L61" s="22">
        <f t="shared" si="0"/>
        <v>0</v>
      </c>
    </row>
    <row r="62" spans="1:12" s="11" customFormat="1" ht="27.75" customHeight="1">
      <c r="A62" s="7"/>
      <c r="B62" s="7"/>
      <c r="C62" s="7"/>
      <c r="D62" s="26"/>
      <c r="E62" s="8"/>
      <c r="F62" s="8"/>
      <c r="G62" s="8"/>
      <c r="H62" s="23"/>
      <c r="I62" s="2" t="str">
        <f t="shared" si="1"/>
        <v> </v>
      </c>
      <c r="J62" s="13">
        <f t="shared" si="2"/>
      </c>
      <c r="K62" s="22">
        <f t="shared" si="3"/>
      </c>
      <c r="L62" s="22">
        <f t="shared" si="0"/>
        <v>0</v>
      </c>
    </row>
    <row r="63" spans="1:12" s="11" customFormat="1" ht="27.75" customHeight="1">
      <c r="A63" s="7"/>
      <c r="B63" s="7"/>
      <c r="C63" s="7"/>
      <c r="D63" s="26"/>
      <c r="E63" s="8"/>
      <c r="F63" s="8"/>
      <c r="G63" s="8"/>
      <c r="H63" s="23"/>
      <c r="I63" s="2" t="str">
        <f t="shared" si="1"/>
        <v> </v>
      </c>
      <c r="J63" s="13">
        <f t="shared" si="2"/>
      </c>
      <c r="K63" s="22">
        <f t="shared" si="3"/>
      </c>
      <c r="L63" s="22">
        <f t="shared" si="0"/>
        <v>0</v>
      </c>
    </row>
    <row r="64" spans="1:12" s="11" customFormat="1" ht="27.75" customHeight="1">
      <c r="A64" s="7"/>
      <c r="B64" s="7"/>
      <c r="C64" s="7"/>
      <c r="D64" s="26"/>
      <c r="E64" s="8"/>
      <c r="F64" s="8"/>
      <c r="G64" s="8"/>
      <c r="H64" s="23"/>
      <c r="I64" s="2" t="str">
        <f t="shared" si="1"/>
        <v> </v>
      </c>
      <c r="J64" s="13">
        <f t="shared" si="2"/>
      </c>
      <c r="K64" s="22">
        <f t="shared" si="3"/>
      </c>
      <c r="L64" s="22">
        <f t="shared" si="0"/>
        <v>0</v>
      </c>
    </row>
  </sheetData>
  <sheetProtection password="EA64" sheet="1" objects="1" scenarios="1" selectLockedCells="1"/>
  <protectedRanges>
    <protectedRange password="CF7A" sqref="H3:H64" name="区域1"/>
  </protectedRanges>
  <mergeCells count="2">
    <mergeCell ref="E1:L1"/>
    <mergeCell ref="A1:D1"/>
  </mergeCells>
  <dataValidations count="2">
    <dataValidation type="list" allowBlank="1" showInputMessage="1" showErrorMessage="1" sqref="G65:G65536">
      <formula1>"独撰,合撰：第一作者,合撰：第二作者,合撰：第三作者"</formula1>
    </dataValidation>
    <dataValidation type="list" allowBlank="1" showErrorMessage="1" sqref="E3:E64">
      <formula1>"专著：理工类,专著：文史类,教材：理工类,教材：文史类,编译著：理工类,编译著：文史类,"</formula1>
    </dataValidation>
  </dataValidations>
  <printOptions/>
  <pageMargins left="0.23" right="0.15748031496062992" top="0.81" bottom="0.53" header="0.47" footer="0.3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H64"/>
  <sheetViews>
    <sheetView showZeros="0" zoomScaleSheetLayoutView="100" workbookViewId="0" topLeftCell="A1">
      <selection activeCell="A4" sqref="A4:F4"/>
    </sheetView>
  </sheetViews>
  <sheetFormatPr defaultColWidth="5.625" defaultRowHeight="14.25"/>
  <cols>
    <col min="1" max="1" width="9.00390625" style="12" customWidth="1"/>
    <col min="2" max="2" width="35.25390625" style="12" customWidth="1"/>
    <col min="3" max="3" width="27.00390625" style="12" customWidth="1"/>
    <col min="4" max="4" width="19.25390625" style="4" customWidth="1"/>
    <col min="5" max="6" width="10.50390625" style="4" customWidth="1"/>
    <col min="7" max="7" width="9.75390625" style="4" customWidth="1"/>
    <col min="8" max="8" width="9.125" style="9" customWidth="1"/>
    <col min="9" max="9" width="5.625" style="4" customWidth="1"/>
    <col min="10" max="16384" width="5.625" style="4" customWidth="1"/>
  </cols>
  <sheetData>
    <row r="1" spans="1:8" ht="54" customHeight="1">
      <c r="A1" s="39" t="str">
        <f>'封面'!E13</f>
        <v>基础教学部</v>
      </c>
      <c r="B1" s="40"/>
      <c r="C1" s="37" t="s">
        <v>46</v>
      </c>
      <c r="D1" s="43"/>
      <c r="E1" s="43"/>
      <c r="F1" s="43"/>
      <c r="G1" s="43"/>
      <c r="H1" s="43"/>
    </row>
    <row r="2" spans="1:8" ht="30" customHeight="1">
      <c r="A2" s="6" t="s">
        <v>23</v>
      </c>
      <c r="B2" s="6" t="s">
        <v>44</v>
      </c>
      <c r="C2" s="6" t="s">
        <v>45</v>
      </c>
      <c r="D2" s="5" t="s">
        <v>42</v>
      </c>
      <c r="E2" s="5" t="s">
        <v>71</v>
      </c>
      <c r="F2" s="5" t="s">
        <v>43</v>
      </c>
      <c r="G2" s="6" t="s">
        <v>25</v>
      </c>
      <c r="H2" s="5" t="s">
        <v>26</v>
      </c>
    </row>
    <row r="3" spans="1:8" s="11" customFormat="1" ht="27.75" customHeight="1">
      <c r="A3" s="7" t="s">
        <v>89</v>
      </c>
      <c r="B3" s="7" t="s">
        <v>108</v>
      </c>
      <c r="C3" s="7" t="s">
        <v>109</v>
      </c>
      <c r="D3" s="7" t="s">
        <v>110</v>
      </c>
      <c r="E3" s="20">
        <v>2012.5</v>
      </c>
      <c r="F3" s="8" t="s">
        <v>19</v>
      </c>
      <c r="G3" s="2">
        <f>IF(F3="国家级",30,IF(F3="省级",20,""))</f>
        <v>20</v>
      </c>
      <c r="H3" s="3">
        <f aca="true" t="shared" si="0" ref="H3:H9">SUMIF(A$1:A$65536,A3,G$1:G$65536)</f>
        <v>20</v>
      </c>
    </row>
    <row r="4" spans="1:8" s="11" customFormat="1" ht="27.75" customHeight="1">
      <c r="A4" s="7"/>
      <c r="B4" s="7"/>
      <c r="C4" s="7"/>
      <c r="D4" s="7"/>
      <c r="E4" s="25"/>
      <c r="F4" s="8"/>
      <c r="G4" s="2">
        <f aca="true" t="shared" si="1" ref="G4:G64">IF(F4="国家级",30,IF(F4="省级",20,""))</f>
      </c>
      <c r="H4" s="3">
        <f t="shared" si="0"/>
        <v>0</v>
      </c>
    </row>
    <row r="5" spans="1:8" s="11" customFormat="1" ht="27.75" customHeight="1">
      <c r="A5" s="7"/>
      <c r="B5" s="7"/>
      <c r="C5" s="7"/>
      <c r="D5" s="7"/>
      <c r="E5" s="25"/>
      <c r="F5" s="8"/>
      <c r="G5" s="2">
        <f t="shared" si="1"/>
      </c>
      <c r="H5" s="3">
        <f t="shared" si="0"/>
        <v>0</v>
      </c>
    </row>
    <row r="6" spans="1:8" s="11" customFormat="1" ht="27.75" customHeight="1">
      <c r="A6" s="7"/>
      <c r="B6" s="7"/>
      <c r="C6" s="7"/>
      <c r="D6" s="7"/>
      <c r="E6" s="25"/>
      <c r="F6" s="8"/>
      <c r="G6" s="2">
        <f t="shared" si="1"/>
      </c>
      <c r="H6" s="3">
        <f t="shared" si="0"/>
        <v>0</v>
      </c>
    </row>
    <row r="7" spans="1:8" s="11" customFormat="1" ht="27.75" customHeight="1">
      <c r="A7" s="7"/>
      <c r="B7" s="7"/>
      <c r="C7" s="7"/>
      <c r="D7" s="7"/>
      <c r="E7" s="25"/>
      <c r="F7" s="8"/>
      <c r="G7" s="2">
        <f>IF(F7="国家级",30,IF(F7="省级",20,""))</f>
      </c>
      <c r="H7" s="3">
        <f>SUMIF(A:A,A7,G:G)</f>
        <v>0</v>
      </c>
    </row>
    <row r="8" spans="1:8" s="11" customFormat="1" ht="27.75" customHeight="1">
      <c r="A8" s="7"/>
      <c r="B8" s="7"/>
      <c r="C8" s="7"/>
      <c r="D8" s="7"/>
      <c r="E8" s="25"/>
      <c r="F8" s="8"/>
      <c r="G8" s="2">
        <f t="shared" si="1"/>
      </c>
      <c r="H8" s="3">
        <f t="shared" si="0"/>
        <v>0</v>
      </c>
    </row>
    <row r="9" spans="1:8" s="11" customFormat="1" ht="27.75" customHeight="1">
      <c r="A9" s="7"/>
      <c r="B9" s="7"/>
      <c r="C9" s="7"/>
      <c r="D9" s="7"/>
      <c r="E9" s="25"/>
      <c r="F9" s="8"/>
      <c r="G9" s="2">
        <f t="shared" si="1"/>
      </c>
      <c r="H9" s="3">
        <f t="shared" si="0"/>
        <v>0</v>
      </c>
    </row>
    <row r="10" spans="1:8" s="11" customFormat="1" ht="27.75" customHeight="1">
      <c r="A10" s="7"/>
      <c r="B10" s="7"/>
      <c r="C10" s="7"/>
      <c r="D10" s="7"/>
      <c r="E10" s="25"/>
      <c r="F10" s="8"/>
      <c r="G10" s="2"/>
      <c r="H10" s="3"/>
    </row>
    <row r="11" spans="1:8" s="11" customFormat="1" ht="27.75" customHeight="1">
      <c r="A11" s="7"/>
      <c r="B11" s="7"/>
      <c r="C11" s="7"/>
      <c r="D11" s="7"/>
      <c r="E11" s="25"/>
      <c r="F11" s="8"/>
      <c r="G11" s="2"/>
      <c r="H11" s="3"/>
    </row>
    <row r="12" spans="1:8" s="11" customFormat="1" ht="27.75" customHeight="1">
      <c r="A12" s="7"/>
      <c r="B12" s="7"/>
      <c r="C12" s="7"/>
      <c r="D12" s="7"/>
      <c r="E12" s="25"/>
      <c r="F12" s="8"/>
      <c r="G12" s="2"/>
      <c r="H12" s="3"/>
    </row>
    <row r="13" spans="1:8" s="11" customFormat="1" ht="27.75" customHeight="1">
      <c r="A13" s="7"/>
      <c r="B13" s="7"/>
      <c r="C13" s="7"/>
      <c r="D13" s="7"/>
      <c r="E13" s="25"/>
      <c r="F13" s="8"/>
      <c r="G13" s="2"/>
      <c r="H13" s="3"/>
    </row>
    <row r="14" spans="1:8" s="11" customFormat="1" ht="27.75" customHeight="1">
      <c r="A14" s="7"/>
      <c r="B14" s="7"/>
      <c r="C14" s="7"/>
      <c r="D14" s="7"/>
      <c r="E14" s="25"/>
      <c r="F14" s="8"/>
      <c r="G14" s="2"/>
      <c r="H14" s="3"/>
    </row>
    <row r="15" spans="1:8" s="11" customFormat="1" ht="27.75" customHeight="1">
      <c r="A15" s="7"/>
      <c r="B15" s="7"/>
      <c r="C15" s="7"/>
      <c r="D15" s="7"/>
      <c r="E15" s="25"/>
      <c r="F15" s="8"/>
      <c r="G15" s="2"/>
      <c r="H15" s="3"/>
    </row>
    <row r="16" spans="1:8" s="11" customFormat="1" ht="27.75" customHeight="1">
      <c r="A16" s="7"/>
      <c r="B16" s="7"/>
      <c r="C16" s="7"/>
      <c r="D16" s="7"/>
      <c r="E16" s="25"/>
      <c r="F16" s="8"/>
      <c r="G16" s="2"/>
      <c r="H16" s="3"/>
    </row>
    <row r="17" spans="1:8" s="11" customFormat="1" ht="27.75" customHeight="1">
      <c r="A17" s="7"/>
      <c r="B17" s="7"/>
      <c r="C17" s="7"/>
      <c r="D17" s="7"/>
      <c r="E17" s="25"/>
      <c r="F17" s="8"/>
      <c r="G17" s="2"/>
      <c r="H17" s="3"/>
    </row>
    <row r="18" spans="1:8" s="11" customFormat="1" ht="27.75" customHeight="1">
      <c r="A18" s="7"/>
      <c r="B18" s="7"/>
      <c r="C18" s="7"/>
      <c r="D18" s="7"/>
      <c r="E18" s="25"/>
      <c r="F18" s="8"/>
      <c r="G18" s="2"/>
      <c r="H18" s="3"/>
    </row>
    <row r="19" spans="1:8" s="11" customFormat="1" ht="27.75" customHeight="1">
      <c r="A19" s="7"/>
      <c r="B19" s="7"/>
      <c r="C19" s="7"/>
      <c r="D19" s="7"/>
      <c r="E19" s="25"/>
      <c r="F19" s="8"/>
      <c r="G19" s="2"/>
      <c r="H19" s="3"/>
    </row>
    <row r="20" spans="1:8" s="11" customFormat="1" ht="27.75" customHeight="1">
      <c r="A20" s="7"/>
      <c r="B20" s="7"/>
      <c r="C20" s="7"/>
      <c r="D20" s="7"/>
      <c r="E20" s="25"/>
      <c r="F20" s="8"/>
      <c r="G20" s="2"/>
      <c r="H20" s="3"/>
    </row>
    <row r="21" spans="1:8" s="11" customFormat="1" ht="27.75" customHeight="1">
      <c r="A21" s="7"/>
      <c r="B21" s="7"/>
      <c r="C21" s="7"/>
      <c r="D21" s="7"/>
      <c r="E21" s="25"/>
      <c r="F21" s="8"/>
      <c r="G21" s="2"/>
      <c r="H21" s="3"/>
    </row>
    <row r="22" spans="1:8" s="11" customFormat="1" ht="27.75" customHeight="1">
      <c r="A22" s="7"/>
      <c r="B22" s="7"/>
      <c r="C22" s="7"/>
      <c r="D22" s="7"/>
      <c r="E22" s="25"/>
      <c r="F22" s="8"/>
      <c r="G22" s="2"/>
      <c r="H22" s="3"/>
    </row>
    <row r="23" spans="1:8" s="11" customFormat="1" ht="27.75" customHeight="1">
      <c r="A23" s="7"/>
      <c r="B23" s="7"/>
      <c r="C23" s="7"/>
      <c r="D23" s="7"/>
      <c r="E23" s="25"/>
      <c r="F23" s="8"/>
      <c r="G23" s="2"/>
      <c r="H23" s="3"/>
    </row>
    <row r="24" spans="1:8" s="11" customFormat="1" ht="27.75" customHeight="1">
      <c r="A24" s="7"/>
      <c r="B24" s="7"/>
      <c r="C24" s="7"/>
      <c r="D24" s="7"/>
      <c r="E24" s="25"/>
      <c r="F24" s="8"/>
      <c r="G24" s="2">
        <f t="shared" si="1"/>
      </c>
      <c r="H24" s="3">
        <f aca="true" t="shared" si="2" ref="H24:H64">SUMIF(A$1:A$65536,A24,G$1:G$65536)</f>
        <v>0</v>
      </c>
    </row>
    <row r="25" spans="1:8" s="11" customFormat="1" ht="27.75" customHeight="1">
      <c r="A25" s="7"/>
      <c r="B25" s="7"/>
      <c r="C25" s="7"/>
      <c r="D25" s="7"/>
      <c r="E25" s="25"/>
      <c r="F25" s="8"/>
      <c r="G25" s="2">
        <f t="shared" si="1"/>
      </c>
      <c r="H25" s="3">
        <f t="shared" si="2"/>
        <v>0</v>
      </c>
    </row>
    <row r="26" spans="1:8" s="11" customFormat="1" ht="27.75" customHeight="1">
      <c r="A26" s="7"/>
      <c r="B26" s="7"/>
      <c r="C26" s="7"/>
      <c r="D26" s="7"/>
      <c r="E26" s="25"/>
      <c r="F26" s="8"/>
      <c r="G26" s="2">
        <f t="shared" si="1"/>
      </c>
      <c r="H26" s="3">
        <f t="shared" si="2"/>
        <v>0</v>
      </c>
    </row>
    <row r="27" spans="1:8" s="11" customFormat="1" ht="27.75" customHeight="1">
      <c r="A27" s="7"/>
      <c r="B27" s="7"/>
      <c r="C27" s="7"/>
      <c r="D27" s="7"/>
      <c r="E27" s="25"/>
      <c r="F27" s="8"/>
      <c r="G27" s="2">
        <f t="shared" si="1"/>
      </c>
      <c r="H27" s="3">
        <f t="shared" si="2"/>
        <v>0</v>
      </c>
    </row>
    <row r="28" spans="1:8" s="11" customFormat="1" ht="27.75" customHeight="1">
      <c r="A28" s="7"/>
      <c r="B28" s="7"/>
      <c r="C28" s="7"/>
      <c r="D28" s="7"/>
      <c r="E28" s="25"/>
      <c r="F28" s="8"/>
      <c r="G28" s="2">
        <f t="shared" si="1"/>
      </c>
      <c r="H28" s="3">
        <f t="shared" si="2"/>
        <v>0</v>
      </c>
    </row>
    <row r="29" spans="1:8" s="11" customFormat="1" ht="27.75" customHeight="1">
      <c r="A29" s="7"/>
      <c r="B29" s="7"/>
      <c r="C29" s="7"/>
      <c r="D29" s="7"/>
      <c r="E29" s="25"/>
      <c r="F29" s="8"/>
      <c r="G29" s="2">
        <f t="shared" si="1"/>
      </c>
      <c r="H29" s="3">
        <f t="shared" si="2"/>
        <v>0</v>
      </c>
    </row>
    <row r="30" spans="1:8" s="11" customFormat="1" ht="27.75" customHeight="1">
      <c r="A30" s="7"/>
      <c r="B30" s="7"/>
      <c r="C30" s="7"/>
      <c r="D30" s="7"/>
      <c r="E30" s="25"/>
      <c r="F30" s="8"/>
      <c r="G30" s="2">
        <f t="shared" si="1"/>
      </c>
      <c r="H30" s="3">
        <f t="shared" si="2"/>
        <v>0</v>
      </c>
    </row>
    <row r="31" spans="1:8" s="11" customFormat="1" ht="27.75" customHeight="1">
      <c r="A31" s="7"/>
      <c r="B31" s="7"/>
      <c r="C31" s="7"/>
      <c r="D31" s="7"/>
      <c r="E31" s="25"/>
      <c r="F31" s="8"/>
      <c r="G31" s="2">
        <f t="shared" si="1"/>
      </c>
      <c r="H31" s="3">
        <f t="shared" si="2"/>
        <v>0</v>
      </c>
    </row>
    <row r="32" spans="1:8" s="11" customFormat="1" ht="27.75" customHeight="1">
      <c r="A32" s="7"/>
      <c r="B32" s="7"/>
      <c r="C32" s="7"/>
      <c r="D32" s="7"/>
      <c r="E32" s="25"/>
      <c r="F32" s="8"/>
      <c r="G32" s="2">
        <f t="shared" si="1"/>
      </c>
      <c r="H32" s="3">
        <f t="shared" si="2"/>
        <v>0</v>
      </c>
    </row>
    <row r="33" spans="1:8" s="11" customFormat="1" ht="27.75" customHeight="1">
      <c r="A33" s="7"/>
      <c r="B33" s="7"/>
      <c r="C33" s="7"/>
      <c r="D33" s="7"/>
      <c r="E33" s="25"/>
      <c r="F33" s="8"/>
      <c r="G33" s="2">
        <f t="shared" si="1"/>
      </c>
      <c r="H33" s="3">
        <f t="shared" si="2"/>
        <v>0</v>
      </c>
    </row>
    <row r="34" spans="1:8" s="11" customFormat="1" ht="27.75" customHeight="1">
      <c r="A34" s="7"/>
      <c r="B34" s="7"/>
      <c r="C34" s="7"/>
      <c r="D34" s="7"/>
      <c r="E34" s="25"/>
      <c r="F34" s="8"/>
      <c r="G34" s="2">
        <f t="shared" si="1"/>
      </c>
      <c r="H34" s="3">
        <f t="shared" si="2"/>
        <v>0</v>
      </c>
    </row>
    <row r="35" spans="1:8" s="11" customFormat="1" ht="27.75" customHeight="1">
      <c r="A35" s="7"/>
      <c r="B35" s="7"/>
      <c r="C35" s="7"/>
      <c r="D35" s="7"/>
      <c r="E35" s="25"/>
      <c r="F35" s="8"/>
      <c r="G35" s="2">
        <f t="shared" si="1"/>
      </c>
      <c r="H35" s="3">
        <f t="shared" si="2"/>
        <v>0</v>
      </c>
    </row>
    <row r="36" spans="1:8" s="11" customFormat="1" ht="27.75" customHeight="1">
      <c r="A36" s="7"/>
      <c r="B36" s="7"/>
      <c r="C36" s="7"/>
      <c r="D36" s="7"/>
      <c r="E36" s="25"/>
      <c r="F36" s="8"/>
      <c r="G36" s="2">
        <f t="shared" si="1"/>
      </c>
      <c r="H36" s="3">
        <f t="shared" si="2"/>
        <v>0</v>
      </c>
    </row>
    <row r="37" spans="1:8" s="11" customFormat="1" ht="27.75" customHeight="1">
      <c r="A37" s="7"/>
      <c r="B37" s="7"/>
      <c r="C37" s="7"/>
      <c r="D37" s="7"/>
      <c r="E37" s="25"/>
      <c r="F37" s="8"/>
      <c r="G37" s="2">
        <f t="shared" si="1"/>
      </c>
      <c r="H37" s="3">
        <f t="shared" si="2"/>
        <v>0</v>
      </c>
    </row>
    <row r="38" spans="1:8" s="11" customFormat="1" ht="27.75" customHeight="1">
      <c r="A38" s="7"/>
      <c r="B38" s="7"/>
      <c r="C38" s="7"/>
      <c r="D38" s="7"/>
      <c r="E38" s="25"/>
      <c r="F38" s="8"/>
      <c r="G38" s="2">
        <f t="shared" si="1"/>
      </c>
      <c r="H38" s="3">
        <f t="shared" si="2"/>
        <v>0</v>
      </c>
    </row>
    <row r="39" spans="1:8" s="11" customFormat="1" ht="27.75" customHeight="1">
      <c r="A39" s="7"/>
      <c r="B39" s="7"/>
      <c r="C39" s="7"/>
      <c r="D39" s="7"/>
      <c r="E39" s="25"/>
      <c r="F39" s="8"/>
      <c r="G39" s="2">
        <f t="shared" si="1"/>
      </c>
      <c r="H39" s="3">
        <f t="shared" si="2"/>
        <v>0</v>
      </c>
    </row>
    <row r="40" spans="1:8" s="11" customFormat="1" ht="27.75" customHeight="1">
      <c r="A40" s="7"/>
      <c r="B40" s="7"/>
      <c r="C40" s="7"/>
      <c r="D40" s="7"/>
      <c r="E40" s="25"/>
      <c r="F40" s="8"/>
      <c r="G40" s="2">
        <f t="shared" si="1"/>
      </c>
      <c r="H40" s="3">
        <f t="shared" si="2"/>
        <v>0</v>
      </c>
    </row>
    <row r="41" spans="1:8" s="11" customFormat="1" ht="27.75" customHeight="1">
      <c r="A41" s="7"/>
      <c r="B41" s="7"/>
      <c r="C41" s="7"/>
      <c r="D41" s="7"/>
      <c r="E41" s="25"/>
      <c r="F41" s="8"/>
      <c r="G41" s="2">
        <f t="shared" si="1"/>
      </c>
      <c r="H41" s="3">
        <f t="shared" si="2"/>
        <v>0</v>
      </c>
    </row>
    <row r="42" spans="1:8" s="11" customFormat="1" ht="27.75" customHeight="1">
      <c r="A42" s="7"/>
      <c r="B42" s="7"/>
      <c r="C42" s="7"/>
      <c r="D42" s="7"/>
      <c r="E42" s="25"/>
      <c r="F42" s="8"/>
      <c r="G42" s="2">
        <f t="shared" si="1"/>
      </c>
      <c r="H42" s="3">
        <f t="shared" si="2"/>
        <v>0</v>
      </c>
    </row>
    <row r="43" spans="1:8" s="11" customFormat="1" ht="27.75" customHeight="1">
      <c r="A43" s="7"/>
      <c r="B43" s="7"/>
      <c r="C43" s="7"/>
      <c r="D43" s="7"/>
      <c r="E43" s="25"/>
      <c r="F43" s="8"/>
      <c r="G43" s="2">
        <f t="shared" si="1"/>
      </c>
      <c r="H43" s="3">
        <f t="shared" si="2"/>
        <v>0</v>
      </c>
    </row>
    <row r="44" spans="1:8" s="11" customFormat="1" ht="27.75" customHeight="1">
      <c r="A44" s="7"/>
      <c r="B44" s="7"/>
      <c r="C44" s="7"/>
      <c r="D44" s="7"/>
      <c r="E44" s="25"/>
      <c r="F44" s="8"/>
      <c r="G44" s="2">
        <f t="shared" si="1"/>
      </c>
      <c r="H44" s="3">
        <f t="shared" si="2"/>
        <v>0</v>
      </c>
    </row>
    <row r="45" spans="1:8" s="11" customFormat="1" ht="27.75" customHeight="1">
      <c r="A45" s="7"/>
      <c r="B45" s="7"/>
      <c r="C45" s="7"/>
      <c r="D45" s="7"/>
      <c r="E45" s="25"/>
      <c r="F45" s="8"/>
      <c r="G45" s="2">
        <f t="shared" si="1"/>
      </c>
      <c r="H45" s="3">
        <f t="shared" si="2"/>
        <v>0</v>
      </c>
    </row>
    <row r="46" spans="1:8" s="11" customFormat="1" ht="27.75" customHeight="1">
      <c r="A46" s="7"/>
      <c r="B46" s="7"/>
      <c r="C46" s="7"/>
      <c r="D46" s="7"/>
      <c r="E46" s="25"/>
      <c r="F46" s="8"/>
      <c r="G46" s="2">
        <f t="shared" si="1"/>
      </c>
      <c r="H46" s="3">
        <f t="shared" si="2"/>
        <v>0</v>
      </c>
    </row>
    <row r="47" spans="1:8" s="11" customFormat="1" ht="27.75" customHeight="1">
      <c r="A47" s="7"/>
      <c r="B47" s="7"/>
      <c r="C47" s="7"/>
      <c r="D47" s="7"/>
      <c r="E47" s="25"/>
      <c r="F47" s="8"/>
      <c r="G47" s="2">
        <f t="shared" si="1"/>
      </c>
      <c r="H47" s="3">
        <f t="shared" si="2"/>
        <v>0</v>
      </c>
    </row>
    <row r="48" spans="1:8" s="11" customFormat="1" ht="27.75" customHeight="1">
      <c r="A48" s="7"/>
      <c r="B48" s="7"/>
      <c r="C48" s="7"/>
      <c r="D48" s="7"/>
      <c r="E48" s="25"/>
      <c r="F48" s="8"/>
      <c r="G48" s="2">
        <f t="shared" si="1"/>
      </c>
      <c r="H48" s="3">
        <f t="shared" si="2"/>
        <v>0</v>
      </c>
    </row>
    <row r="49" spans="1:8" s="11" customFormat="1" ht="27.75" customHeight="1">
      <c r="A49" s="7"/>
      <c r="B49" s="7"/>
      <c r="C49" s="7"/>
      <c r="D49" s="7"/>
      <c r="E49" s="25"/>
      <c r="F49" s="8"/>
      <c r="G49" s="2">
        <f t="shared" si="1"/>
      </c>
      <c r="H49" s="3">
        <f t="shared" si="2"/>
        <v>0</v>
      </c>
    </row>
    <row r="50" spans="1:8" s="11" customFormat="1" ht="27.75" customHeight="1">
      <c r="A50" s="7"/>
      <c r="B50" s="7"/>
      <c r="C50" s="7"/>
      <c r="D50" s="7"/>
      <c r="E50" s="25"/>
      <c r="F50" s="8"/>
      <c r="G50" s="2">
        <f t="shared" si="1"/>
      </c>
      <c r="H50" s="3">
        <f t="shared" si="2"/>
        <v>0</v>
      </c>
    </row>
    <row r="51" spans="1:8" s="11" customFormat="1" ht="27.75" customHeight="1">
      <c r="A51" s="7"/>
      <c r="B51" s="7"/>
      <c r="C51" s="7"/>
      <c r="D51" s="7"/>
      <c r="E51" s="25"/>
      <c r="F51" s="8"/>
      <c r="G51" s="2">
        <f t="shared" si="1"/>
      </c>
      <c r="H51" s="3">
        <f t="shared" si="2"/>
        <v>0</v>
      </c>
    </row>
    <row r="52" spans="1:8" s="11" customFormat="1" ht="27.75" customHeight="1">
      <c r="A52" s="7"/>
      <c r="B52" s="7"/>
      <c r="C52" s="7"/>
      <c r="D52" s="7"/>
      <c r="E52" s="25"/>
      <c r="F52" s="8"/>
      <c r="G52" s="2">
        <f t="shared" si="1"/>
      </c>
      <c r="H52" s="3">
        <f t="shared" si="2"/>
        <v>0</v>
      </c>
    </row>
    <row r="53" spans="1:8" s="11" customFormat="1" ht="27.75" customHeight="1">
      <c r="A53" s="7"/>
      <c r="B53" s="7"/>
      <c r="C53" s="7"/>
      <c r="D53" s="7"/>
      <c r="E53" s="25"/>
      <c r="F53" s="8"/>
      <c r="G53" s="2">
        <f t="shared" si="1"/>
      </c>
      <c r="H53" s="3">
        <f t="shared" si="2"/>
        <v>0</v>
      </c>
    </row>
    <row r="54" spans="1:8" s="11" customFormat="1" ht="27.75" customHeight="1">
      <c r="A54" s="7"/>
      <c r="B54" s="7"/>
      <c r="C54" s="7"/>
      <c r="D54" s="7"/>
      <c r="E54" s="25"/>
      <c r="F54" s="8"/>
      <c r="G54" s="2">
        <f t="shared" si="1"/>
      </c>
      <c r="H54" s="3">
        <f t="shared" si="2"/>
        <v>0</v>
      </c>
    </row>
    <row r="55" spans="1:8" s="11" customFormat="1" ht="27.75" customHeight="1">
      <c r="A55" s="7"/>
      <c r="B55" s="7"/>
      <c r="C55" s="7"/>
      <c r="D55" s="7"/>
      <c r="E55" s="25"/>
      <c r="F55" s="8"/>
      <c r="G55" s="2">
        <f t="shared" si="1"/>
      </c>
      <c r="H55" s="3">
        <f t="shared" si="2"/>
        <v>0</v>
      </c>
    </row>
    <row r="56" spans="1:8" s="11" customFormat="1" ht="27.75" customHeight="1">
      <c r="A56" s="7"/>
      <c r="B56" s="7"/>
      <c r="C56" s="7"/>
      <c r="D56" s="7"/>
      <c r="E56" s="25"/>
      <c r="F56" s="8"/>
      <c r="G56" s="2">
        <f t="shared" si="1"/>
      </c>
      <c r="H56" s="3">
        <f t="shared" si="2"/>
        <v>0</v>
      </c>
    </row>
    <row r="57" spans="1:8" s="11" customFormat="1" ht="27.75" customHeight="1">
      <c r="A57" s="7"/>
      <c r="B57" s="7"/>
      <c r="C57" s="7"/>
      <c r="D57" s="7"/>
      <c r="E57" s="25"/>
      <c r="F57" s="8"/>
      <c r="G57" s="2">
        <f t="shared" si="1"/>
      </c>
      <c r="H57" s="3">
        <f t="shared" si="2"/>
        <v>0</v>
      </c>
    </row>
    <row r="58" spans="1:8" s="11" customFormat="1" ht="27.75" customHeight="1">
      <c r="A58" s="7"/>
      <c r="B58" s="7"/>
      <c r="C58" s="7"/>
      <c r="D58" s="7"/>
      <c r="E58" s="25"/>
      <c r="F58" s="8"/>
      <c r="G58" s="2">
        <f t="shared" si="1"/>
      </c>
      <c r="H58" s="3">
        <f t="shared" si="2"/>
        <v>0</v>
      </c>
    </row>
    <row r="59" spans="1:8" s="11" customFormat="1" ht="27.75" customHeight="1">
      <c r="A59" s="7"/>
      <c r="B59" s="7"/>
      <c r="C59" s="7"/>
      <c r="D59" s="7"/>
      <c r="E59" s="25"/>
      <c r="F59" s="8"/>
      <c r="G59" s="2">
        <f t="shared" si="1"/>
      </c>
      <c r="H59" s="3">
        <f t="shared" si="2"/>
        <v>0</v>
      </c>
    </row>
    <row r="60" spans="1:8" s="11" customFormat="1" ht="27.75" customHeight="1">
      <c r="A60" s="7"/>
      <c r="B60" s="7"/>
      <c r="C60" s="7"/>
      <c r="D60" s="7"/>
      <c r="E60" s="25"/>
      <c r="F60" s="8"/>
      <c r="G60" s="2">
        <f t="shared" si="1"/>
      </c>
      <c r="H60" s="3">
        <f t="shared" si="2"/>
        <v>0</v>
      </c>
    </row>
    <row r="61" spans="1:8" s="11" customFormat="1" ht="27.75" customHeight="1">
      <c r="A61" s="7"/>
      <c r="B61" s="7"/>
      <c r="C61" s="7"/>
      <c r="D61" s="7"/>
      <c r="E61" s="25"/>
      <c r="F61" s="8"/>
      <c r="G61" s="2">
        <f t="shared" si="1"/>
      </c>
      <c r="H61" s="3">
        <f t="shared" si="2"/>
        <v>0</v>
      </c>
    </row>
    <row r="62" spans="1:8" s="11" customFormat="1" ht="27.75" customHeight="1">
      <c r="A62" s="7"/>
      <c r="B62" s="7"/>
      <c r="C62" s="7"/>
      <c r="D62" s="7"/>
      <c r="E62" s="25"/>
      <c r="F62" s="8"/>
      <c r="G62" s="2">
        <f t="shared" si="1"/>
      </c>
      <c r="H62" s="3">
        <f t="shared" si="2"/>
        <v>0</v>
      </c>
    </row>
    <row r="63" spans="1:8" s="11" customFormat="1" ht="27.75" customHeight="1">
      <c r="A63" s="7"/>
      <c r="B63" s="7"/>
      <c r="C63" s="7"/>
      <c r="D63" s="7"/>
      <c r="E63" s="25"/>
      <c r="F63" s="8"/>
      <c r="G63" s="2">
        <f t="shared" si="1"/>
      </c>
      <c r="H63" s="3">
        <f t="shared" si="2"/>
        <v>0</v>
      </c>
    </row>
    <row r="64" spans="1:8" s="11" customFormat="1" ht="27.75" customHeight="1">
      <c r="A64" s="7"/>
      <c r="B64" s="7"/>
      <c r="C64" s="7"/>
      <c r="D64" s="7"/>
      <c r="E64" s="25"/>
      <c r="F64" s="8"/>
      <c r="G64" s="2">
        <f t="shared" si="1"/>
      </c>
      <c r="H64" s="3">
        <f t="shared" si="2"/>
        <v>0</v>
      </c>
    </row>
  </sheetData>
  <sheetProtection password="8FFF" sheet="1" objects="1" scenarios="1" selectLockedCells="1"/>
  <mergeCells count="2">
    <mergeCell ref="C1:H1"/>
    <mergeCell ref="A1:B1"/>
  </mergeCells>
  <dataValidations count="3">
    <dataValidation type="list" allowBlank="1" showInputMessage="1" showErrorMessage="1" sqref="G65:G65536">
      <formula1>"独撰,合撰：第一作者,合撰：第二作者,合撰：第三作者"</formula1>
    </dataValidation>
    <dataValidation allowBlank="1" showErrorMessage="1" sqref="D3:E64"/>
    <dataValidation type="list" allowBlank="1" showInputMessage="1" showErrorMessage="1" sqref="F3:F64">
      <formula1>"国家级,省级"</formula1>
    </dataValidation>
  </dataValidations>
  <printOptions/>
  <pageMargins left="0.43" right="0.36" top="0.81" bottom="0.53" header="0.47" footer="0.3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N64"/>
  <sheetViews>
    <sheetView showZeros="0" zoomScaleSheetLayoutView="100" workbookViewId="0" topLeftCell="A1">
      <selection activeCell="C8" sqref="C8"/>
    </sheetView>
  </sheetViews>
  <sheetFormatPr defaultColWidth="5.625" defaultRowHeight="14.25"/>
  <cols>
    <col min="1" max="1" width="5.375" style="12" customWidth="1"/>
    <col min="2" max="2" width="8.75390625" style="12" customWidth="1"/>
    <col min="3" max="3" width="11.00390625" style="12" customWidth="1"/>
    <col min="4" max="4" width="12.625" style="12" customWidth="1"/>
    <col min="5" max="5" width="9.25390625" style="4" customWidth="1"/>
    <col min="6" max="6" width="9.00390625" style="4" customWidth="1"/>
    <col min="7" max="7" width="8.875" style="4" customWidth="1"/>
    <col min="8" max="8" width="8.75390625" style="9" customWidth="1"/>
    <col min="9" max="10" width="10.00390625" style="4" customWidth="1"/>
    <col min="11" max="11" width="10.50390625" style="4" customWidth="1"/>
    <col min="12" max="12" width="10.25390625" style="4" customWidth="1"/>
    <col min="13" max="13" width="8.625" style="4" customWidth="1"/>
    <col min="14" max="14" width="8.375" style="4" customWidth="1"/>
    <col min="15" max="16384" width="5.625" style="4" customWidth="1"/>
  </cols>
  <sheetData>
    <row r="1" spans="1:14" ht="54" customHeight="1">
      <c r="A1" s="39" t="str">
        <f>'封面'!E13</f>
        <v>基础教学部</v>
      </c>
      <c r="B1" s="43"/>
      <c r="C1" s="43"/>
      <c r="D1" s="43"/>
      <c r="E1" s="43"/>
      <c r="F1" s="43"/>
      <c r="G1" s="44" t="s">
        <v>57</v>
      </c>
      <c r="H1" s="45"/>
      <c r="I1" s="45"/>
      <c r="J1" s="45"/>
      <c r="K1" s="45"/>
      <c r="L1" s="45"/>
      <c r="M1" s="45"/>
      <c r="N1" s="45"/>
    </row>
    <row r="2" spans="1:14" ht="30" customHeight="1">
      <c r="A2" s="6" t="s">
        <v>47</v>
      </c>
      <c r="B2" s="6" t="s">
        <v>48</v>
      </c>
      <c r="C2" s="6" t="s">
        <v>49</v>
      </c>
      <c r="D2" s="6" t="s">
        <v>62</v>
      </c>
      <c r="E2" s="5" t="s">
        <v>50</v>
      </c>
      <c r="F2" s="5" t="s">
        <v>52</v>
      </c>
      <c r="G2" s="6" t="s">
        <v>51</v>
      </c>
      <c r="H2" s="5" t="s">
        <v>53</v>
      </c>
      <c r="I2" s="5" t="s">
        <v>76</v>
      </c>
      <c r="J2" s="6" t="s">
        <v>54</v>
      </c>
      <c r="K2" s="6" t="s">
        <v>61</v>
      </c>
      <c r="L2" s="5" t="s">
        <v>55</v>
      </c>
      <c r="M2" s="5" t="s">
        <v>56</v>
      </c>
      <c r="N2" s="5" t="s">
        <v>58</v>
      </c>
    </row>
    <row r="3" spans="1:14" s="11" customFormat="1" ht="27.75" customHeight="1">
      <c r="A3" s="15">
        <f>IF(B3="","",COUNTA(B$2:B2))</f>
        <v>1</v>
      </c>
      <c r="B3" s="7" t="s">
        <v>83</v>
      </c>
      <c r="C3" s="7" t="s">
        <v>59</v>
      </c>
      <c r="D3" s="7" t="s">
        <v>60</v>
      </c>
      <c r="E3" s="24">
        <f>IF(ISNA(VLOOKUP(B3,'论文'!A:K,11,0)),"",VLOOKUP(B3,'论文'!A:K,11,0))</f>
        <v>40</v>
      </c>
      <c r="F3" s="24">
        <f>IF(ISNA(VLOOKUP(B3,'课题'!A:L,12,0)),"",VLOOKUP(B3,'课题'!A:L,12,0))</f>
        <v>7.5</v>
      </c>
      <c r="G3" s="24">
        <f>IF(ISNA(VLOOKUP(B3,'教材'!A:L,12,0)),"",VLOOKUP(B3,'教材'!A:L,12,0))</f>
        <v>55.67999999999999</v>
      </c>
      <c r="H3" s="24">
        <f>IF(ISNA(VLOOKUP(B3,'获奖'!A:H,8,0)),"",VLOOKUP(B3,'获奖'!A:H,8,0))</f>
      </c>
      <c r="I3" s="22">
        <f>SUM(E3:H3)</f>
        <v>103.17999999999999</v>
      </c>
      <c r="J3" s="2">
        <f>IF(C3="正高级职称",28,IF(C3="副高级职称",24,IF(C3="中级职称",20,IF(C3="初级职称",16," "))))</f>
        <v>20</v>
      </c>
      <c r="K3" s="22">
        <f>IF(D3="院长",J3*0.5,IF(D3="副院长",J3*0.75,IF(D3="半日制教师",J3*2/3,IF(D3="入职未满一年",J3*0.5,IF(D3="行政工作人员","0",J3)))))</f>
        <v>20</v>
      </c>
      <c r="L3" s="22">
        <f>IF(ISERROR(I3-K3),"",I3-K3)</f>
        <v>83.17999999999999</v>
      </c>
      <c r="M3" s="14">
        <f>IF(C3="正高级职称",60,IF(C3="副高级职称",52,IF(C3="中级职称",44,IF(C3="初级职称",32," "))))</f>
        <v>44</v>
      </c>
      <c r="N3" s="21">
        <f>IF(L3=""," ",L3*M3)</f>
        <v>3659.9199999999996</v>
      </c>
    </row>
    <row r="4" spans="1:14" s="11" customFormat="1" ht="27.75" customHeight="1">
      <c r="A4" s="15">
        <f>IF(B4="","",COUNTA(B$2:B3))</f>
        <v>2</v>
      </c>
      <c r="B4" s="7" t="s">
        <v>90</v>
      </c>
      <c r="C4" s="7" t="s">
        <v>59</v>
      </c>
      <c r="D4" s="7" t="s">
        <v>60</v>
      </c>
      <c r="E4" s="24">
        <f>IF(ISNA(VLOOKUP(B4,'论文'!A:K,11,0)),"",VLOOKUP(B4,'论文'!A:K,11,0))</f>
        <v>40</v>
      </c>
      <c r="F4" s="24">
        <f>IF(ISNA(VLOOKUP(B4,'课题'!A:L,12,0)),"",VLOOKUP(B4,'课题'!A:L,12,0))</f>
        <v>15</v>
      </c>
      <c r="G4" s="24">
        <f>IF(ISNA(VLOOKUP(B4,'教材'!A:L,12,0)),"",VLOOKUP(B4,'教材'!A:L,12,0))</f>
        <v>101.82</v>
      </c>
      <c r="H4" s="24">
        <f>IF(ISNA(VLOOKUP(B4,'获奖'!A:H,8,0)),"",VLOOKUP(B4,'获奖'!A:H,8,0))</f>
        <v>20</v>
      </c>
      <c r="I4" s="22">
        <f aca="true" t="shared" si="0" ref="I4:I64">SUM(E4:H4)</f>
        <v>176.82</v>
      </c>
      <c r="J4" s="2">
        <f aca="true" t="shared" si="1" ref="J4:J64">IF(C4="正高级职称",28,IF(C4="副高级职称",24,IF(C4="中级职称",20,IF(C4="初级职称",16," "))))</f>
        <v>20</v>
      </c>
      <c r="K4" s="22">
        <f aca="true" t="shared" si="2" ref="K4:K64">IF(D4="院长",J4*0.5,IF(D4="副院长",J4*0.75,IF(D4="半日制教师",J4*2/3,IF(D4="入职未满一年",J4*0.5,IF(D4="行政工作人员","0",J4)))))</f>
        <v>20</v>
      </c>
      <c r="L4" s="22">
        <f aca="true" t="shared" si="3" ref="L4:L64">IF(ISERROR(I4-K4),"",I4-K4)</f>
        <v>156.82</v>
      </c>
      <c r="M4" s="14">
        <f aca="true" t="shared" si="4" ref="M4:M64">IF(C4="正高级职称",60,IF(C4="副高级职称",52,IF(C4="中级职称",44,IF(C4="初级职称",32," "))))</f>
        <v>44</v>
      </c>
      <c r="N4" s="21">
        <f aca="true" t="shared" si="5" ref="N4:N64">IF(L4=""," ",L4*M4)</f>
        <v>6900.08</v>
      </c>
    </row>
    <row r="5" spans="1:14" s="11" customFormat="1" ht="27.75" customHeight="1">
      <c r="A5" s="15">
        <f>IF(B5="","",COUNTA(B$2:B4))</f>
        <v>3</v>
      </c>
      <c r="B5" s="7" t="s">
        <v>94</v>
      </c>
      <c r="C5" s="7" t="s">
        <v>139</v>
      </c>
      <c r="D5" s="7" t="s">
        <v>60</v>
      </c>
      <c r="E5" s="24">
        <f>IF(ISNA(VLOOKUP(B5,'论文'!A:K,11,0)),"",VLOOKUP(B5,'论文'!A:K,11,0))</f>
        <v>40</v>
      </c>
      <c r="F5" s="24">
        <f>IF(ISNA(VLOOKUP(B5,'课题'!A:L,12,0)),"",VLOOKUP(B5,'课题'!A:L,12,0))</f>
      </c>
      <c r="G5" s="24">
        <f>IF(ISNA(VLOOKUP(B5,'教材'!A:L,12,0)),"",VLOOKUP(B5,'教材'!A:L,12,0))</f>
        <v>93.06</v>
      </c>
      <c r="H5" s="24">
        <f>IF(ISNA(VLOOKUP(B5,'获奖'!A:H,8,0)),"",VLOOKUP(B5,'获奖'!A:H,8,0))</f>
      </c>
      <c r="I5" s="22">
        <f t="shared" si="0"/>
        <v>133.06</v>
      </c>
      <c r="J5" s="2">
        <f t="shared" si="1"/>
        <v>16</v>
      </c>
      <c r="K5" s="22">
        <f t="shared" si="2"/>
        <v>16</v>
      </c>
      <c r="L5" s="22">
        <f t="shared" si="3"/>
        <v>117.06</v>
      </c>
      <c r="M5" s="14">
        <f t="shared" si="4"/>
        <v>32</v>
      </c>
      <c r="N5" s="21">
        <f t="shared" si="5"/>
        <v>3745.92</v>
      </c>
    </row>
    <row r="6" spans="1:14" s="11" customFormat="1" ht="27.75" customHeight="1">
      <c r="A6" s="15">
        <f>IF(B6="","",COUNTA(B$2:B5))</f>
        <v>4</v>
      </c>
      <c r="B6" s="7" t="s">
        <v>98</v>
      </c>
      <c r="C6" s="7" t="s">
        <v>139</v>
      </c>
      <c r="D6" s="7" t="s">
        <v>60</v>
      </c>
      <c r="E6" s="24">
        <f>IF(ISNA(VLOOKUP(B6,'论文'!A:K,11,0)),"",VLOOKUP(B6,'论文'!A:K,11,0))</f>
        <v>30</v>
      </c>
      <c r="F6" s="24">
        <f>IF(ISNA(VLOOKUP(B6,'课题'!A:L,12,0)),"",VLOOKUP(B6,'课题'!A:L,12,0))</f>
      </c>
      <c r="G6" s="24">
        <f>IF(ISNA(VLOOKUP(B6,'教材'!A:L,12,0)),"",VLOOKUP(B6,'教材'!A:L,12,0))</f>
        <v>53.7</v>
      </c>
      <c r="H6" s="24">
        <f>IF(ISNA(VLOOKUP(B6,'获奖'!A:H,8,0)),"",VLOOKUP(B6,'获奖'!A:H,8,0))</f>
      </c>
      <c r="I6" s="22">
        <f t="shared" si="0"/>
        <v>83.7</v>
      </c>
      <c r="J6" s="2">
        <f t="shared" si="1"/>
        <v>16</v>
      </c>
      <c r="K6" s="22">
        <f t="shared" si="2"/>
        <v>16</v>
      </c>
      <c r="L6" s="22">
        <f t="shared" si="3"/>
        <v>67.7</v>
      </c>
      <c r="M6" s="14">
        <f t="shared" si="4"/>
        <v>32</v>
      </c>
      <c r="N6" s="21">
        <f t="shared" si="5"/>
        <v>2166.4</v>
      </c>
    </row>
    <row r="7" spans="1:14" s="11" customFormat="1" ht="27.75" customHeight="1">
      <c r="A7" s="15">
        <f>IF(B7="","",COUNTA(B$2:B6))</f>
        <v>5</v>
      </c>
      <c r="B7" s="7" t="s">
        <v>130</v>
      </c>
      <c r="C7" s="7" t="s">
        <v>59</v>
      </c>
      <c r="D7" s="7" t="s">
        <v>60</v>
      </c>
      <c r="E7" s="24">
        <f>IF(ISNA(VLOOKUP(B7,'论文'!A:K,11,0)),"",VLOOKUP(B7,'论文'!A:K,11,0))</f>
      </c>
      <c r="F7" s="24">
        <f>IF(ISNA(VLOOKUP(B7,'课题'!A:L,12,0)),"",VLOOKUP(B7,'课题'!A:L,12,0))</f>
      </c>
      <c r="G7" s="24">
        <f>IF(ISNA(VLOOKUP(B7,'教材'!A:L,12,0)),"",VLOOKUP(B7,'教材'!A:L,12,0))</f>
        <v>110.04</v>
      </c>
      <c r="H7" s="24">
        <f>IF(ISNA(VLOOKUP(B7,'获奖'!A:H,8,0)),"",VLOOKUP(B7,'获奖'!A:H,8,0))</f>
      </c>
      <c r="I7" s="22">
        <f t="shared" si="0"/>
        <v>110.04</v>
      </c>
      <c r="J7" s="2">
        <f t="shared" si="1"/>
        <v>20</v>
      </c>
      <c r="K7" s="22">
        <f t="shared" si="2"/>
        <v>20</v>
      </c>
      <c r="L7" s="22">
        <f t="shared" si="3"/>
        <v>90.04</v>
      </c>
      <c r="M7" s="14">
        <f t="shared" si="4"/>
        <v>44</v>
      </c>
      <c r="N7" s="21">
        <f t="shared" si="5"/>
        <v>3961.76</v>
      </c>
    </row>
    <row r="8" spans="1:14" s="11" customFormat="1" ht="27.75" customHeight="1">
      <c r="A8" s="15">
        <f>IF(B8="","",COUNTA(B$2:B7))</f>
      </c>
      <c r="B8" s="7"/>
      <c r="C8" s="7"/>
      <c r="D8" s="7"/>
      <c r="E8" s="24">
        <f>IF(ISNA(VLOOKUP(B8,'论文'!A:K,11,0)),"",VLOOKUP(B8,'论文'!A:K,11,0))</f>
      </c>
      <c r="F8" s="24">
        <f>IF(ISNA(VLOOKUP(B8,'课题'!A:L,12,0)),"",VLOOKUP(B8,'课题'!A:L,12,0))</f>
      </c>
      <c r="G8" s="24">
        <f>IF(ISNA(VLOOKUP(B8,'教材'!A:L,12,0)),"",VLOOKUP(B8,'教材'!A:L,12,0))</f>
      </c>
      <c r="H8" s="24">
        <f>IF(ISNA(VLOOKUP(B8,'获奖'!A:H,8,0)),"",VLOOKUP(B8,'获奖'!A:H,8,0))</f>
      </c>
      <c r="I8" s="22">
        <f t="shared" si="0"/>
        <v>0</v>
      </c>
      <c r="J8" s="2" t="str">
        <f t="shared" si="1"/>
        <v> </v>
      </c>
      <c r="K8" s="22" t="str">
        <f t="shared" si="2"/>
        <v> </v>
      </c>
      <c r="L8" s="22">
        <f t="shared" si="3"/>
      </c>
      <c r="M8" s="14" t="str">
        <f t="shared" si="4"/>
        <v> </v>
      </c>
      <c r="N8" s="21" t="str">
        <f t="shared" si="5"/>
        <v> </v>
      </c>
    </row>
    <row r="9" spans="1:14" s="11" customFormat="1" ht="27.75" customHeight="1">
      <c r="A9" s="15">
        <f>IF(B9="","",COUNTA(B$2:B8))</f>
      </c>
      <c r="B9" s="7"/>
      <c r="C9" s="7"/>
      <c r="D9" s="7"/>
      <c r="E9" s="24">
        <f>IF(ISNA(VLOOKUP(B9,'论文'!A:K,11,0)),"",VLOOKUP(B9,'论文'!A:K,11,0))</f>
      </c>
      <c r="F9" s="24">
        <f>IF(ISNA(VLOOKUP(B9,'课题'!A:L,12,0)),"",VLOOKUP(B9,'课题'!A:L,12,0))</f>
      </c>
      <c r="G9" s="24">
        <f>IF(ISNA(VLOOKUP(B9,'教材'!A:L,12,0)),"",VLOOKUP(B9,'教材'!A:L,12,0))</f>
      </c>
      <c r="H9" s="24">
        <f>IF(ISNA(VLOOKUP(B9,'获奖'!A:H,8,0)),"",VLOOKUP(B9,'获奖'!A:H,8,0))</f>
      </c>
      <c r="I9" s="22">
        <f t="shared" si="0"/>
        <v>0</v>
      </c>
      <c r="J9" s="2" t="str">
        <f t="shared" si="1"/>
        <v> </v>
      </c>
      <c r="K9" s="22" t="str">
        <f t="shared" si="2"/>
        <v> </v>
      </c>
      <c r="L9" s="22">
        <f t="shared" si="3"/>
      </c>
      <c r="M9" s="14" t="str">
        <f t="shared" si="4"/>
        <v> </v>
      </c>
      <c r="N9" s="21" t="str">
        <f t="shared" si="5"/>
        <v> </v>
      </c>
    </row>
    <row r="10" spans="1:14" s="11" customFormat="1" ht="27.75" customHeight="1">
      <c r="A10" s="15">
        <f>IF(B10="","",COUNTA(B$2:B9))</f>
      </c>
      <c r="B10" s="7"/>
      <c r="C10" s="7"/>
      <c r="D10" s="7"/>
      <c r="E10" s="24">
        <f>IF(ISNA(VLOOKUP(B10,'论文'!A:K,11,0)),"",VLOOKUP(B10,'论文'!A:K,11,0))</f>
      </c>
      <c r="F10" s="24">
        <f>IF(ISNA(VLOOKUP(B10,'课题'!A:L,12,0)),"",VLOOKUP(B10,'课题'!A:L,12,0))</f>
      </c>
      <c r="G10" s="24">
        <f>IF(ISNA(VLOOKUP(B10,'教材'!A:L,12,0)),"",VLOOKUP(B10,'教材'!A:L,12,0))</f>
      </c>
      <c r="H10" s="24">
        <f>IF(ISNA(VLOOKUP(B10,'获奖'!A:H,8,0)),"",VLOOKUP(B10,'获奖'!A:H,8,0))</f>
      </c>
      <c r="I10" s="22">
        <f t="shared" si="0"/>
        <v>0</v>
      </c>
      <c r="J10" s="2" t="str">
        <f t="shared" si="1"/>
        <v> </v>
      </c>
      <c r="K10" s="22" t="str">
        <f t="shared" si="2"/>
        <v> </v>
      </c>
      <c r="L10" s="22">
        <f t="shared" si="3"/>
      </c>
      <c r="M10" s="14" t="str">
        <f t="shared" si="4"/>
        <v> </v>
      </c>
      <c r="N10" s="21" t="str">
        <f t="shared" si="5"/>
        <v> </v>
      </c>
    </row>
    <row r="11" spans="1:14" s="11" customFormat="1" ht="27.75" customHeight="1">
      <c r="A11" s="15">
        <f>IF(B11="","",COUNTA(B$2:B10))</f>
      </c>
      <c r="B11" s="7"/>
      <c r="C11" s="7"/>
      <c r="D11" s="7"/>
      <c r="E11" s="24">
        <f>IF(ISNA(VLOOKUP(B11,'论文'!A:K,11,0)),"",VLOOKUP(B11,'论文'!A:K,11,0))</f>
      </c>
      <c r="F11" s="24">
        <f>IF(ISNA(VLOOKUP(B11,'课题'!A:L,12,0)),"",VLOOKUP(B11,'课题'!A:L,12,0))</f>
      </c>
      <c r="G11" s="24">
        <f>IF(ISNA(VLOOKUP(B11,'教材'!A:L,12,0)),"",VLOOKUP(B11,'教材'!A:L,12,0))</f>
      </c>
      <c r="H11" s="24">
        <f>IF(ISNA(VLOOKUP(B11,'获奖'!A:H,8,0)),"",VLOOKUP(B11,'获奖'!A:H,8,0))</f>
      </c>
      <c r="I11" s="22">
        <f t="shared" si="0"/>
        <v>0</v>
      </c>
      <c r="J11" s="2" t="str">
        <f t="shared" si="1"/>
        <v> </v>
      </c>
      <c r="K11" s="22" t="str">
        <f t="shared" si="2"/>
        <v> </v>
      </c>
      <c r="L11" s="22">
        <f t="shared" si="3"/>
      </c>
      <c r="M11" s="14" t="str">
        <f t="shared" si="4"/>
        <v> </v>
      </c>
      <c r="N11" s="21" t="str">
        <f t="shared" si="5"/>
        <v> </v>
      </c>
    </row>
    <row r="12" spans="1:14" s="11" customFormat="1" ht="27.75" customHeight="1">
      <c r="A12" s="15">
        <f>IF(B12="","",COUNTA(B$2:B11))</f>
      </c>
      <c r="B12" s="7"/>
      <c r="C12" s="7"/>
      <c r="D12" s="7"/>
      <c r="E12" s="24">
        <f>IF(ISNA(VLOOKUP(B12,'论文'!A:K,11,0)),"",VLOOKUP(B12,'论文'!A:K,11,0))</f>
      </c>
      <c r="F12" s="24">
        <f>IF(ISNA(VLOOKUP(B12,'课题'!A:L,12,0)),"",VLOOKUP(B12,'课题'!A:L,12,0))</f>
      </c>
      <c r="G12" s="24">
        <f>IF(ISNA(VLOOKUP(B12,'教材'!A:L,12,0)),"",VLOOKUP(B12,'教材'!A:L,12,0))</f>
      </c>
      <c r="H12" s="24">
        <f>IF(ISNA(VLOOKUP(B12,'获奖'!A:H,8,0)),"",VLOOKUP(B12,'获奖'!A:H,8,0))</f>
      </c>
      <c r="I12" s="22">
        <f t="shared" si="0"/>
        <v>0</v>
      </c>
      <c r="J12" s="2" t="str">
        <f t="shared" si="1"/>
        <v> </v>
      </c>
      <c r="K12" s="22" t="str">
        <f t="shared" si="2"/>
        <v> </v>
      </c>
      <c r="L12" s="22">
        <f t="shared" si="3"/>
      </c>
      <c r="M12" s="14" t="str">
        <f t="shared" si="4"/>
        <v> </v>
      </c>
      <c r="N12" s="21" t="str">
        <f t="shared" si="5"/>
        <v> </v>
      </c>
    </row>
    <row r="13" spans="1:14" s="11" customFormat="1" ht="27.75" customHeight="1">
      <c r="A13" s="15">
        <f>IF(B13="","",COUNTA(B$2:B12))</f>
      </c>
      <c r="B13" s="7"/>
      <c r="C13" s="7"/>
      <c r="D13" s="7"/>
      <c r="E13" s="24">
        <f>IF(ISNA(VLOOKUP(B13,'论文'!A:K,11,0)),"",VLOOKUP(B13,'论文'!A:K,11,0))</f>
      </c>
      <c r="F13" s="24">
        <f>IF(ISNA(VLOOKUP(B13,'课题'!A:L,12,0)),"",VLOOKUP(B13,'课题'!A:L,12,0))</f>
      </c>
      <c r="G13" s="24">
        <f>IF(ISNA(VLOOKUP(B13,'教材'!A:L,12,0)),"",VLOOKUP(B13,'教材'!A:L,12,0))</f>
      </c>
      <c r="H13" s="24">
        <f>IF(ISNA(VLOOKUP(B13,'获奖'!A:H,8,0)),"",VLOOKUP(B13,'获奖'!A:H,8,0))</f>
      </c>
      <c r="I13" s="22">
        <f t="shared" si="0"/>
        <v>0</v>
      </c>
      <c r="J13" s="2" t="str">
        <f t="shared" si="1"/>
        <v> </v>
      </c>
      <c r="K13" s="22" t="str">
        <f t="shared" si="2"/>
        <v> </v>
      </c>
      <c r="L13" s="22">
        <f t="shared" si="3"/>
      </c>
      <c r="M13" s="14" t="str">
        <f t="shared" si="4"/>
        <v> </v>
      </c>
      <c r="N13" s="21" t="str">
        <f t="shared" si="5"/>
        <v> </v>
      </c>
    </row>
    <row r="14" spans="1:14" s="11" customFormat="1" ht="27.75" customHeight="1">
      <c r="A14" s="15">
        <f>IF(B14="","",COUNTA(B$2:B13))</f>
      </c>
      <c r="B14" s="7"/>
      <c r="C14" s="7"/>
      <c r="D14" s="7"/>
      <c r="E14" s="24">
        <f>IF(ISNA(VLOOKUP(B14,'论文'!A:K,11,0)),"",VLOOKUP(B14,'论文'!A:K,11,0))</f>
      </c>
      <c r="F14" s="24">
        <f>IF(ISNA(VLOOKUP(B14,'课题'!A:L,12,0)),"",VLOOKUP(B14,'课题'!A:L,12,0))</f>
      </c>
      <c r="G14" s="24">
        <f>IF(ISNA(VLOOKUP(B14,'教材'!A:L,12,0)),"",VLOOKUP(B14,'教材'!A:L,12,0))</f>
      </c>
      <c r="H14" s="24">
        <f>IF(ISNA(VLOOKUP(B14,'获奖'!A:H,8,0)),"",VLOOKUP(B14,'获奖'!A:H,8,0))</f>
      </c>
      <c r="I14" s="22">
        <f t="shared" si="0"/>
        <v>0</v>
      </c>
      <c r="J14" s="2" t="str">
        <f t="shared" si="1"/>
        <v> </v>
      </c>
      <c r="K14" s="22" t="str">
        <f t="shared" si="2"/>
        <v> </v>
      </c>
      <c r="L14" s="22">
        <f t="shared" si="3"/>
      </c>
      <c r="M14" s="14" t="str">
        <f t="shared" si="4"/>
        <v> </v>
      </c>
      <c r="N14" s="21" t="str">
        <f t="shared" si="5"/>
        <v> </v>
      </c>
    </row>
    <row r="15" spans="1:14" s="11" customFormat="1" ht="27.75" customHeight="1">
      <c r="A15" s="15">
        <f>IF(B15="","",COUNTA(B$2:B14))</f>
      </c>
      <c r="B15" s="7"/>
      <c r="C15" s="7"/>
      <c r="D15" s="7"/>
      <c r="E15" s="24">
        <f>IF(ISNA(VLOOKUP(B15,'论文'!A:K,11,0)),"",VLOOKUP(B15,'论文'!A:K,11,0))</f>
      </c>
      <c r="F15" s="24">
        <f>IF(ISNA(VLOOKUP(B15,'课题'!A:L,12,0)),"",VLOOKUP(B15,'课题'!A:L,12,0))</f>
      </c>
      <c r="G15" s="24">
        <f>IF(ISNA(VLOOKUP(B15,'教材'!A:L,12,0)),"",VLOOKUP(B15,'教材'!A:L,12,0))</f>
      </c>
      <c r="H15" s="24">
        <f>IF(ISNA(VLOOKUP(B15,'获奖'!A:H,8,0)),"",VLOOKUP(B15,'获奖'!A:H,8,0))</f>
      </c>
      <c r="I15" s="22">
        <f t="shared" si="0"/>
        <v>0</v>
      </c>
      <c r="J15" s="2" t="str">
        <f t="shared" si="1"/>
        <v> </v>
      </c>
      <c r="K15" s="22" t="str">
        <f t="shared" si="2"/>
        <v> </v>
      </c>
      <c r="L15" s="22">
        <f t="shared" si="3"/>
      </c>
      <c r="M15" s="14" t="str">
        <f t="shared" si="4"/>
        <v> </v>
      </c>
      <c r="N15" s="21" t="str">
        <f t="shared" si="5"/>
        <v> </v>
      </c>
    </row>
    <row r="16" spans="1:14" s="11" customFormat="1" ht="27.75" customHeight="1">
      <c r="A16" s="15">
        <f>IF(B16="","",COUNTA(B$2:B15))</f>
      </c>
      <c r="B16" s="7"/>
      <c r="C16" s="7"/>
      <c r="D16" s="7"/>
      <c r="E16" s="24">
        <f>IF(ISNA(VLOOKUP(B16,'论文'!A:K,11,0)),"",VLOOKUP(B16,'论文'!A:K,11,0))</f>
      </c>
      <c r="F16" s="24">
        <f>IF(ISNA(VLOOKUP(B16,'课题'!A:L,12,0)),"",VLOOKUP(B16,'课题'!A:L,12,0))</f>
      </c>
      <c r="G16" s="24">
        <f>IF(ISNA(VLOOKUP(B16,'教材'!A:L,12,0)),"",VLOOKUP(B16,'教材'!A:L,12,0))</f>
      </c>
      <c r="H16" s="24">
        <f>IF(ISNA(VLOOKUP(B16,'获奖'!A:H,8,0)),"",VLOOKUP(B16,'获奖'!A:H,8,0))</f>
      </c>
      <c r="I16" s="22">
        <f t="shared" si="0"/>
        <v>0</v>
      </c>
      <c r="J16" s="2" t="str">
        <f t="shared" si="1"/>
        <v> </v>
      </c>
      <c r="K16" s="22" t="str">
        <f t="shared" si="2"/>
        <v> </v>
      </c>
      <c r="L16" s="22">
        <f t="shared" si="3"/>
      </c>
      <c r="M16" s="14" t="str">
        <f t="shared" si="4"/>
        <v> </v>
      </c>
      <c r="N16" s="21" t="str">
        <f t="shared" si="5"/>
        <v> </v>
      </c>
    </row>
    <row r="17" spans="1:14" s="11" customFormat="1" ht="27.75" customHeight="1">
      <c r="A17" s="15">
        <f>IF(B17="","",COUNTA(B$2:B16))</f>
      </c>
      <c r="B17" s="7"/>
      <c r="C17" s="7"/>
      <c r="D17" s="7"/>
      <c r="E17" s="24">
        <f>IF(ISNA(VLOOKUP(B17,'论文'!A:K,11,0)),"",VLOOKUP(B17,'论文'!A:K,11,0))</f>
      </c>
      <c r="F17" s="24">
        <f>IF(ISNA(VLOOKUP(B17,'课题'!A:L,12,0)),"",VLOOKUP(B17,'课题'!A:L,12,0))</f>
      </c>
      <c r="G17" s="24">
        <f>IF(ISNA(VLOOKUP(B17,'教材'!A:L,12,0)),"",VLOOKUP(B17,'教材'!A:L,12,0))</f>
      </c>
      <c r="H17" s="24">
        <f>IF(ISNA(VLOOKUP(B17,'获奖'!A:H,8,0)),"",VLOOKUP(B17,'获奖'!A:H,8,0))</f>
      </c>
      <c r="I17" s="22">
        <f t="shared" si="0"/>
        <v>0</v>
      </c>
      <c r="J17" s="2" t="str">
        <f t="shared" si="1"/>
        <v> </v>
      </c>
      <c r="K17" s="22" t="str">
        <f t="shared" si="2"/>
        <v> </v>
      </c>
      <c r="L17" s="22">
        <f t="shared" si="3"/>
      </c>
      <c r="M17" s="14" t="str">
        <f t="shared" si="4"/>
        <v> </v>
      </c>
      <c r="N17" s="21" t="str">
        <f t="shared" si="5"/>
        <v> </v>
      </c>
    </row>
    <row r="18" spans="1:14" s="11" customFormat="1" ht="27.75" customHeight="1">
      <c r="A18" s="15">
        <f>IF(B18="","",COUNTA(B$2:B17))</f>
      </c>
      <c r="B18" s="7"/>
      <c r="C18" s="7"/>
      <c r="D18" s="7"/>
      <c r="E18" s="24">
        <f>IF(ISNA(VLOOKUP(B18,'论文'!A:K,11,0)),"",VLOOKUP(B18,'论文'!A:K,11,0))</f>
      </c>
      <c r="F18" s="24">
        <f>IF(ISNA(VLOOKUP(B18,'课题'!A:L,12,0)),"",VLOOKUP(B18,'课题'!A:L,12,0))</f>
      </c>
      <c r="G18" s="24">
        <f>IF(ISNA(VLOOKUP(B18,'教材'!A:L,12,0)),"",VLOOKUP(B18,'教材'!A:L,12,0))</f>
      </c>
      <c r="H18" s="24">
        <f>IF(ISNA(VLOOKUP(B18,'获奖'!A:H,8,0)),"",VLOOKUP(B18,'获奖'!A:H,8,0))</f>
      </c>
      <c r="I18" s="22">
        <f t="shared" si="0"/>
        <v>0</v>
      </c>
      <c r="J18" s="2" t="str">
        <f t="shared" si="1"/>
        <v> </v>
      </c>
      <c r="K18" s="22" t="str">
        <f t="shared" si="2"/>
        <v> </v>
      </c>
      <c r="L18" s="22">
        <f t="shared" si="3"/>
      </c>
      <c r="M18" s="14" t="str">
        <f t="shared" si="4"/>
        <v> </v>
      </c>
      <c r="N18" s="21" t="str">
        <f t="shared" si="5"/>
        <v> </v>
      </c>
    </row>
    <row r="19" spans="1:14" s="11" customFormat="1" ht="27.75" customHeight="1">
      <c r="A19" s="15">
        <f>IF(B19="","",COUNTA(B$2:B18))</f>
      </c>
      <c r="B19" s="7"/>
      <c r="C19" s="7"/>
      <c r="D19" s="7"/>
      <c r="E19" s="24">
        <f>IF(ISNA(VLOOKUP(B19,'论文'!A:K,11,0)),"",VLOOKUP(B19,'论文'!A:K,11,0))</f>
      </c>
      <c r="F19" s="24">
        <f>IF(ISNA(VLOOKUP(B19,'课题'!A:L,12,0)),"",VLOOKUP(B19,'课题'!A:L,12,0))</f>
      </c>
      <c r="G19" s="24">
        <f>IF(ISNA(VLOOKUP(B19,'教材'!A:L,12,0)),"",VLOOKUP(B19,'教材'!A:L,12,0))</f>
      </c>
      <c r="H19" s="24">
        <f>IF(ISNA(VLOOKUP(B19,'获奖'!A:H,8,0)),"",VLOOKUP(B19,'获奖'!A:H,8,0))</f>
      </c>
      <c r="I19" s="22">
        <f t="shared" si="0"/>
        <v>0</v>
      </c>
      <c r="J19" s="2" t="str">
        <f t="shared" si="1"/>
        <v> </v>
      </c>
      <c r="K19" s="22" t="str">
        <f t="shared" si="2"/>
        <v> </v>
      </c>
      <c r="L19" s="22">
        <f t="shared" si="3"/>
      </c>
      <c r="M19" s="14" t="str">
        <f t="shared" si="4"/>
        <v> </v>
      </c>
      <c r="N19" s="21" t="str">
        <f t="shared" si="5"/>
        <v> </v>
      </c>
    </row>
    <row r="20" spans="1:14" s="11" customFormat="1" ht="27.75" customHeight="1">
      <c r="A20" s="15">
        <f>IF(B20="","",COUNTA(B$2:B19))</f>
      </c>
      <c r="B20" s="7"/>
      <c r="C20" s="7"/>
      <c r="D20" s="7"/>
      <c r="E20" s="24">
        <f>IF(ISNA(VLOOKUP(B20,'论文'!A:K,11,0)),"",VLOOKUP(B20,'论文'!A:K,11,0))</f>
      </c>
      <c r="F20" s="24">
        <f>IF(ISNA(VLOOKUP(B20,'课题'!A:L,12,0)),"",VLOOKUP(B20,'课题'!A:L,12,0))</f>
      </c>
      <c r="G20" s="24">
        <f>IF(ISNA(VLOOKUP(B20,'教材'!A:L,12,0)),"",VLOOKUP(B20,'教材'!A:L,12,0))</f>
      </c>
      <c r="H20" s="24">
        <f>IF(ISNA(VLOOKUP(B20,'获奖'!A:H,8,0)),"",VLOOKUP(B20,'获奖'!A:H,8,0))</f>
      </c>
      <c r="I20" s="22">
        <f t="shared" si="0"/>
        <v>0</v>
      </c>
      <c r="J20" s="2" t="str">
        <f t="shared" si="1"/>
        <v> </v>
      </c>
      <c r="K20" s="22" t="str">
        <f t="shared" si="2"/>
        <v> </v>
      </c>
      <c r="L20" s="22">
        <f t="shared" si="3"/>
      </c>
      <c r="M20" s="14" t="str">
        <f t="shared" si="4"/>
        <v> </v>
      </c>
      <c r="N20" s="21" t="str">
        <f t="shared" si="5"/>
        <v> </v>
      </c>
    </row>
    <row r="21" spans="1:14" s="11" customFormat="1" ht="27.75" customHeight="1">
      <c r="A21" s="15">
        <f>IF(B21="","",COUNTA(B$2:B20))</f>
      </c>
      <c r="B21" s="7"/>
      <c r="C21" s="7"/>
      <c r="D21" s="7"/>
      <c r="E21" s="24">
        <f>IF(ISNA(VLOOKUP(B21,'论文'!A:K,11,0)),"",VLOOKUP(B21,'论文'!A:K,11,0))</f>
      </c>
      <c r="F21" s="24">
        <f>IF(ISNA(VLOOKUP(B21,'课题'!A:L,12,0)),"",VLOOKUP(B21,'课题'!A:L,12,0))</f>
      </c>
      <c r="G21" s="24">
        <f>IF(ISNA(VLOOKUP(B21,'教材'!A:L,12,0)),"",VLOOKUP(B21,'教材'!A:L,12,0))</f>
      </c>
      <c r="H21" s="24">
        <f>IF(ISNA(VLOOKUP(B21,'获奖'!A:H,8,0)),"",VLOOKUP(B21,'获奖'!A:H,8,0))</f>
      </c>
      <c r="I21" s="22">
        <f t="shared" si="0"/>
        <v>0</v>
      </c>
      <c r="J21" s="2" t="str">
        <f t="shared" si="1"/>
        <v> </v>
      </c>
      <c r="K21" s="22" t="str">
        <f t="shared" si="2"/>
        <v> </v>
      </c>
      <c r="L21" s="22">
        <f t="shared" si="3"/>
      </c>
      <c r="M21" s="14" t="str">
        <f t="shared" si="4"/>
        <v> </v>
      </c>
      <c r="N21" s="21" t="str">
        <f t="shared" si="5"/>
        <v> </v>
      </c>
    </row>
    <row r="22" spans="1:14" s="11" customFormat="1" ht="27.75" customHeight="1">
      <c r="A22" s="15">
        <f>IF(B22="","",COUNTA(B$2:B21))</f>
      </c>
      <c r="B22" s="7"/>
      <c r="C22" s="7"/>
      <c r="D22" s="7"/>
      <c r="E22" s="24">
        <f>IF(ISNA(VLOOKUP(B22,'论文'!A:K,11,0)),"",VLOOKUP(B22,'论文'!A:K,11,0))</f>
      </c>
      <c r="F22" s="24">
        <f>IF(ISNA(VLOOKUP(B22,'课题'!A:L,12,0)),"",VLOOKUP(B22,'课题'!A:L,12,0))</f>
      </c>
      <c r="G22" s="24">
        <f>IF(ISNA(VLOOKUP(B22,'教材'!A:L,12,0)),"",VLOOKUP(B22,'教材'!A:L,12,0))</f>
      </c>
      <c r="H22" s="24">
        <f>IF(ISNA(VLOOKUP(B22,'获奖'!A:H,8,0)),"",VLOOKUP(B22,'获奖'!A:H,8,0))</f>
      </c>
      <c r="I22" s="22">
        <f t="shared" si="0"/>
        <v>0</v>
      </c>
      <c r="J22" s="2" t="str">
        <f t="shared" si="1"/>
        <v> </v>
      </c>
      <c r="K22" s="22" t="str">
        <f t="shared" si="2"/>
        <v> </v>
      </c>
      <c r="L22" s="22">
        <f t="shared" si="3"/>
      </c>
      <c r="M22" s="14" t="str">
        <f t="shared" si="4"/>
        <v> </v>
      </c>
      <c r="N22" s="21" t="str">
        <f t="shared" si="5"/>
        <v> </v>
      </c>
    </row>
    <row r="23" spans="1:14" s="11" customFormat="1" ht="27.75" customHeight="1">
      <c r="A23" s="15">
        <f>IF(B23="","",COUNTA(B$2:B22))</f>
      </c>
      <c r="B23" s="7"/>
      <c r="C23" s="7"/>
      <c r="D23" s="7"/>
      <c r="E23" s="24">
        <f>IF(ISNA(VLOOKUP(B23,'论文'!A:K,11,0)),"",VLOOKUP(B23,'论文'!A:K,11,0))</f>
      </c>
      <c r="F23" s="24">
        <f>IF(ISNA(VLOOKUP(B23,'课题'!A:L,12,0)),"",VLOOKUP(B23,'课题'!A:L,12,0))</f>
      </c>
      <c r="G23" s="24">
        <f>IF(ISNA(VLOOKUP(B23,'教材'!A:L,12,0)),"",VLOOKUP(B23,'教材'!A:L,12,0))</f>
      </c>
      <c r="H23" s="24">
        <f>IF(ISNA(VLOOKUP(B23,'获奖'!A:H,8,0)),"",VLOOKUP(B23,'获奖'!A:H,8,0))</f>
      </c>
      <c r="I23" s="22">
        <f t="shared" si="0"/>
        <v>0</v>
      </c>
      <c r="J23" s="2" t="str">
        <f t="shared" si="1"/>
        <v> </v>
      </c>
      <c r="K23" s="22" t="str">
        <f t="shared" si="2"/>
        <v> </v>
      </c>
      <c r="L23" s="22">
        <f t="shared" si="3"/>
      </c>
      <c r="M23" s="14" t="str">
        <f t="shared" si="4"/>
        <v> </v>
      </c>
      <c r="N23" s="21" t="str">
        <f t="shared" si="5"/>
        <v> </v>
      </c>
    </row>
    <row r="24" spans="1:14" s="11" customFormat="1" ht="27.75" customHeight="1">
      <c r="A24" s="15">
        <f>IF(B24="","",COUNTA(B$2:B23))</f>
      </c>
      <c r="B24" s="7"/>
      <c r="C24" s="7"/>
      <c r="D24" s="7"/>
      <c r="E24" s="24">
        <f>IF(ISNA(VLOOKUP(B24,'论文'!A:K,11,0)),"",VLOOKUP(B24,'论文'!A:K,11,0))</f>
      </c>
      <c r="F24" s="24">
        <f>IF(ISNA(VLOOKUP(B24,'课题'!A:L,12,0)),"",VLOOKUP(B24,'课题'!A:L,12,0))</f>
      </c>
      <c r="G24" s="24">
        <f>IF(ISNA(VLOOKUP(B24,'教材'!A:L,12,0)),"",VLOOKUP(B24,'教材'!A:L,12,0))</f>
      </c>
      <c r="H24" s="24">
        <f>IF(ISNA(VLOOKUP(B24,'获奖'!A:H,8,0)),"",VLOOKUP(B24,'获奖'!A:H,8,0))</f>
      </c>
      <c r="I24" s="22">
        <f t="shared" si="0"/>
        <v>0</v>
      </c>
      <c r="J24" s="2" t="str">
        <f t="shared" si="1"/>
        <v> </v>
      </c>
      <c r="K24" s="22" t="str">
        <f t="shared" si="2"/>
        <v> </v>
      </c>
      <c r="L24" s="22">
        <f t="shared" si="3"/>
      </c>
      <c r="M24" s="14" t="str">
        <f t="shared" si="4"/>
        <v> </v>
      </c>
      <c r="N24" s="21" t="str">
        <f t="shared" si="5"/>
        <v> </v>
      </c>
    </row>
    <row r="25" spans="1:14" s="11" customFormat="1" ht="27.75" customHeight="1">
      <c r="A25" s="15">
        <f>IF(B25="","",COUNTA(B$2:B24))</f>
      </c>
      <c r="B25" s="7"/>
      <c r="C25" s="7"/>
      <c r="D25" s="7"/>
      <c r="E25" s="24">
        <f>IF(ISNA(VLOOKUP(B25,'论文'!A:K,11,0)),"",VLOOKUP(B25,'论文'!A:K,11,0))</f>
      </c>
      <c r="F25" s="24">
        <f>IF(ISNA(VLOOKUP(B25,'课题'!A:L,12,0)),"",VLOOKUP(B25,'课题'!A:L,12,0))</f>
      </c>
      <c r="G25" s="24">
        <f>IF(ISNA(VLOOKUP(B25,'教材'!A:L,12,0)),"",VLOOKUP(B25,'教材'!A:L,12,0))</f>
      </c>
      <c r="H25" s="24">
        <f>IF(ISNA(VLOOKUP(B25,'获奖'!A:H,8,0)),"",VLOOKUP(B25,'获奖'!A:H,8,0))</f>
      </c>
      <c r="I25" s="22">
        <f t="shared" si="0"/>
        <v>0</v>
      </c>
      <c r="J25" s="2" t="str">
        <f t="shared" si="1"/>
        <v> </v>
      </c>
      <c r="K25" s="22" t="str">
        <f t="shared" si="2"/>
        <v> </v>
      </c>
      <c r="L25" s="22">
        <f t="shared" si="3"/>
      </c>
      <c r="M25" s="14" t="str">
        <f t="shared" si="4"/>
        <v> </v>
      </c>
      <c r="N25" s="21" t="str">
        <f t="shared" si="5"/>
        <v> </v>
      </c>
    </row>
    <row r="26" spans="1:14" s="11" customFormat="1" ht="27.75" customHeight="1">
      <c r="A26" s="15">
        <f>IF(B26="","",COUNTA(B$2:B25))</f>
      </c>
      <c r="B26" s="7"/>
      <c r="C26" s="7"/>
      <c r="D26" s="7"/>
      <c r="E26" s="24">
        <f>IF(ISNA(VLOOKUP(B26,'论文'!A:K,11,0)),"",VLOOKUP(B26,'论文'!A:K,11,0))</f>
      </c>
      <c r="F26" s="24">
        <f>IF(ISNA(VLOOKUP(B26,'课题'!A:L,12,0)),"",VLOOKUP(B26,'课题'!A:L,12,0))</f>
      </c>
      <c r="G26" s="24">
        <f>IF(ISNA(VLOOKUP(B26,'教材'!A:L,12,0)),"",VLOOKUP(B26,'教材'!A:L,12,0))</f>
      </c>
      <c r="H26" s="24">
        <f>IF(ISNA(VLOOKUP(B26,'获奖'!A:H,8,0)),"",VLOOKUP(B26,'获奖'!A:H,8,0))</f>
      </c>
      <c r="I26" s="22">
        <f t="shared" si="0"/>
        <v>0</v>
      </c>
      <c r="J26" s="2" t="str">
        <f t="shared" si="1"/>
        <v> </v>
      </c>
      <c r="K26" s="22" t="str">
        <f t="shared" si="2"/>
        <v> </v>
      </c>
      <c r="L26" s="22">
        <f t="shared" si="3"/>
      </c>
      <c r="M26" s="14" t="str">
        <f t="shared" si="4"/>
        <v> </v>
      </c>
      <c r="N26" s="21" t="str">
        <f t="shared" si="5"/>
        <v> </v>
      </c>
    </row>
    <row r="27" spans="1:14" s="11" customFormat="1" ht="27.75" customHeight="1">
      <c r="A27" s="15">
        <f>IF(B27="","",COUNTA(B$2:B26))</f>
      </c>
      <c r="B27" s="7"/>
      <c r="C27" s="7"/>
      <c r="D27" s="7"/>
      <c r="E27" s="24">
        <f>IF(ISNA(VLOOKUP(B27,'论文'!A:K,11,0)),"",VLOOKUP(B27,'论文'!A:K,11,0))</f>
      </c>
      <c r="F27" s="24">
        <f>IF(ISNA(VLOOKUP(B27,'课题'!A:L,12,0)),"",VLOOKUP(B27,'课题'!A:L,12,0))</f>
      </c>
      <c r="G27" s="24">
        <f>IF(ISNA(VLOOKUP(B27,'教材'!A:L,12,0)),"",VLOOKUP(B27,'教材'!A:L,12,0))</f>
      </c>
      <c r="H27" s="24">
        <f>IF(ISNA(VLOOKUP(B27,'获奖'!A:H,8,0)),"",VLOOKUP(B27,'获奖'!A:H,8,0))</f>
      </c>
      <c r="I27" s="22">
        <f t="shared" si="0"/>
        <v>0</v>
      </c>
      <c r="J27" s="2" t="str">
        <f t="shared" si="1"/>
        <v> </v>
      </c>
      <c r="K27" s="22" t="str">
        <f t="shared" si="2"/>
        <v> </v>
      </c>
      <c r="L27" s="22">
        <f t="shared" si="3"/>
      </c>
      <c r="M27" s="14" t="str">
        <f t="shared" si="4"/>
        <v> </v>
      </c>
      <c r="N27" s="21" t="str">
        <f t="shared" si="5"/>
        <v> </v>
      </c>
    </row>
    <row r="28" spans="1:14" s="11" customFormat="1" ht="27.75" customHeight="1">
      <c r="A28" s="15">
        <f>IF(B28="","",COUNTA(B$2:B27))</f>
      </c>
      <c r="B28" s="7"/>
      <c r="C28" s="7"/>
      <c r="D28" s="7"/>
      <c r="E28" s="24">
        <f>IF(ISNA(VLOOKUP(B28,'论文'!A:K,11,0)),"",VLOOKUP(B28,'论文'!A:K,11,0))</f>
      </c>
      <c r="F28" s="24">
        <f>IF(ISNA(VLOOKUP(B28,'课题'!A:L,12,0)),"",VLOOKUP(B28,'课题'!A:L,12,0))</f>
      </c>
      <c r="G28" s="24">
        <f>IF(ISNA(VLOOKUP(B28,'教材'!A:L,12,0)),"",VLOOKUP(B28,'教材'!A:L,12,0))</f>
      </c>
      <c r="H28" s="24">
        <f>IF(ISNA(VLOOKUP(B28,'获奖'!A:H,8,0)),"",VLOOKUP(B28,'获奖'!A:H,8,0))</f>
      </c>
      <c r="I28" s="22">
        <f t="shared" si="0"/>
        <v>0</v>
      </c>
      <c r="J28" s="2" t="str">
        <f t="shared" si="1"/>
        <v> </v>
      </c>
      <c r="K28" s="22" t="str">
        <f t="shared" si="2"/>
        <v> </v>
      </c>
      <c r="L28" s="22">
        <f t="shared" si="3"/>
      </c>
      <c r="M28" s="14" t="str">
        <f t="shared" si="4"/>
        <v> </v>
      </c>
      <c r="N28" s="21" t="str">
        <f t="shared" si="5"/>
        <v> </v>
      </c>
    </row>
    <row r="29" spans="1:14" s="11" customFormat="1" ht="27.75" customHeight="1">
      <c r="A29" s="15">
        <f>IF(B29="","",COUNTA(B$2:B28))</f>
      </c>
      <c r="B29" s="7"/>
      <c r="C29" s="7"/>
      <c r="D29" s="7"/>
      <c r="E29" s="24">
        <f>IF(ISNA(VLOOKUP(B29,'论文'!A:K,11,0)),"",VLOOKUP(B29,'论文'!A:K,11,0))</f>
      </c>
      <c r="F29" s="24">
        <f>IF(ISNA(VLOOKUP(B29,'课题'!A:L,12,0)),"",VLOOKUP(B29,'课题'!A:L,12,0))</f>
      </c>
      <c r="G29" s="24">
        <f>IF(ISNA(VLOOKUP(B29,'教材'!A:L,12,0)),"",VLOOKUP(B29,'教材'!A:L,12,0))</f>
      </c>
      <c r="H29" s="24">
        <f>IF(ISNA(VLOOKUP(B29,'获奖'!A:H,8,0)),"",VLOOKUP(B29,'获奖'!A:H,8,0))</f>
      </c>
      <c r="I29" s="22">
        <f t="shared" si="0"/>
        <v>0</v>
      </c>
      <c r="J29" s="2" t="str">
        <f t="shared" si="1"/>
        <v> </v>
      </c>
      <c r="K29" s="22" t="str">
        <f t="shared" si="2"/>
        <v> </v>
      </c>
      <c r="L29" s="22">
        <f t="shared" si="3"/>
      </c>
      <c r="M29" s="14" t="str">
        <f t="shared" si="4"/>
        <v> </v>
      </c>
      <c r="N29" s="21" t="str">
        <f t="shared" si="5"/>
        <v> </v>
      </c>
    </row>
    <row r="30" spans="1:14" s="11" customFormat="1" ht="27.75" customHeight="1">
      <c r="A30" s="15">
        <f>IF(B30="","",COUNTA(B$2:B29))</f>
      </c>
      <c r="B30" s="7"/>
      <c r="C30" s="7"/>
      <c r="D30" s="7"/>
      <c r="E30" s="24">
        <f>IF(ISNA(VLOOKUP(B30,'论文'!A:K,11,0)),"",VLOOKUP(B30,'论文'!A:K,11,0))</f>
      </c>
      <c r="F30" s="24">
        <f>IF(ISNA(VLOOKUP(B30,'课题'!A:L,12,0)),"",VLOOKUP(B30,'课题'!A:L,12,0))</f>
      </c>
      <c r="G30" s="24">
        <f>IF(ISNA(VLOOKUP(B30,'教材'!A:L,12,0)),"",VLOOKUP(B30,'教材'!A:L,12,0))</f>
      </c>
      <c r="H30" s="24">
        <f>IF(ISNA(VLOOKUP(B30,'获奖'!A:H,8,0)),"",VLOOKUP(B30,'获奖'!A:H,8,0))</f>
      </c>
      <c r="I30" s="22">
        <f t="shared" si="0"/>
        <v>0</v>
      </c>
      <c r="J30" s="2" t="str">
        <f t="shared" si="1"/>
        <v> </v>
      </c>
      <c r="K30" s="22" t="str">
        <f t="shared" si="2"/>
        <v> </v>
      </c>
      <c r="L30" s="22">
        <f t="shared" si="3"/>
      </c>
      <c r="M30" s="14" t="str">
        <f t="shared" si="4"/>
        <v> </v>
      </c>
      <c r="N30" s="21" t="str">
        <f t="shared" si="5"/>
        <v> </v>
      </c>
    </row>
    <row r="31" spans="1:14" s="11" customFormat="1" ht="27.75" customHeight="1">
      <c r="A31" s="15">
        <f>IF(B31="","",COUNTA(B$2:B30))</f>
      </c>
      <c r="B31" s="7"/>
      <c r="C31" s="7"/>
      <c r="D31" s="7"/>
      <c r="E31" s="24">
        <f>IF(ISNA(VLOOKUP(B31,'论文'!A:K,11,0)),"",VLOOKUP(B31,'论文'!A:K,11,0))</f>
      </c>
      <c r="F31" s="24">
        <f>IF(ISNA(VLOOKUP(B31,'课题'!A:L,12,0)),"",VLOOKUP(B31,'课题'!A:L,12,0))</f>
      </c>
      <c r="G31" s="24">
        <f>IF(ISNA(VLOOKUP(B31,'教材'!A:L,12,0)),"",VLOOKUP(B31,'教材'!A:L,12,0))</f>
      </c>
      <c r="H31" s="24">
        <f>IF(ISNA(VLOOKUP(B31,'获奖'!A:H,8,0)),"",VLOOKUP(B31,'获奖'!A:H,8,0))</f>
      </c>
      <c r="I31" s="22">
        <f t="shared" si="0"/>
        <v>0</v>
      </c>
      <c r="J31" s="2" t="str">
        <f t="shared" si="1"/>
        <v> </v>
      </c>
      <c r="K31" s="22" t="str">
        <f t="shared" si="2"/>
        <v> </v>
      </c>
      <c r="L31" s="22">
        <f t="shared" si="3"/>
      </c>
      <c r="M31" s="14" t="str">
        <f t="shared" si="4"/>
        <v> </v>
      </c>
      <c r="N31" s="21" t="str">
        <f t="shared" si="5"/>
        <v> </v>
      </c>
    </row>
    <row r="32" spans="1:14" s="11" customFormat="1" ht="27.75" customHeight="1">
      <c r="A32" s="15">
        <f>IF(B32="","",COUNTA(B$2:B31))</f>
      </c>
      <c r="B32" s="7"/>
      <c r="C32" s="7"/>
      <c r="D32" s="7"/>
      <c r="E32" s="24">
        <f>IF(ISNA(VLOOKUP(B32,'论文'!A:K,11,0)),"",VLOOKUP(B32,'论文'!A:K,11,0))</f>
      </c>
      <c r="F32" s="24">
        <f>IF(ISNA(VLOOKUP(B32,'课题'!A:L,12,0)),"",VLOOKUP(B32,'课题'!A:L,12,0))</f>
      </c>
      <c r="G32" s="24">
        <f>IF(ISNA(VLOOKUP(B32,'教材'!A:L,12,0)),"",VLOOKUP(B32,'教材'!A:L,12,0))</f>
      </c>
      <c r="H32" s="24">
        <f>IF(ISNA(VLOOKUP(B32,'获奖'!A:H,8,0)),"",VLOOKUP(B32,'获奖'!A:H,8,0))</f>
      </c>
      <c r="I32" s="22">
        <f t="shared" si="0"/>
        <v>0</v>
      </c>
      <c r="J32" s="2" t="str">
        <f t="shared" si="1"/>
        <v> </v>
      </c>
      <c r="K32" s="22" t="str">
        <f t="shared" si="2"/>
        <v> </v>
      </c>
      <c r="L32" s="22">
        <f t="shared" si="3"/>
      </c>
      <c r="M32" s="14" t="str">
        <f t="shared" si="4"/>
        <v> </v>
      </c>
      <c r="N32" s="21" t="str">
        <f t="shared" si="5"/>
        <v> </v>
      </c>
    </row>
    <row r="33" spans="1:14" s="11" customFormat="1" ht="27.75" customHeight="1">
      <c r="A33" s="15">
        <f>IF(B33="","",COUNTA(B$2:B32))</f>
      </c>
      <c r="B33" s="7"/>
      <c r="C33" s="7"/>
      <c r="D33" s="7"/>
      <c r="E33" s="24">
        <f>IF(ISNA(VLOOKUP(B33,'论文'!A:K,11,0)),"",VLOOKUP(B33,'论文'!A:K,11,0))</f>
      </c>
      <c r="F33" s="24">
        <f>IF(ISNA(VLOOKUP(B33,'课题'!A:L,12,0)),"",VLOOKUP(B33,'课题'!A:L,12,0))</f>
      </c>
      <c r="G33" s="24">
        <f>IF(ISNA(VLOOKUP(B33,'教材'!A:L,12,0)),"",VLOOKUP(B33,'教材'!A:L,12,0))</f>
      </c>
      <c r="H33" s="24">
        <f>IF(ISNA(VLOOKUP(B33,'获奖'!A:H,8,0)),"",VLOOKUP(B33,'获奖'!A:H,8,0))</f>
      </c>
      <c r="I33" s="22">
        <f t="shared" si="0"/>
        <v>0</v>
      </c>
      <c r="J33" s="2" t="str">
        <f t="shared" si="1"/>
        <v> </v>
      </c>
      <c r="K33" s="22" t="str">
        <f t="shared" si="2"/>
        <v> </v>
      </c>
      <c r="L33" s="22">
        <f t="shared" si="3"/>
      </c>
      <c r="M33" s="14" t="str">
        <f t="shared" si="4"/>
        <v> </v>
      </c>
      <c r="N33" s="21" t="str">
        <f t="shared" si="5"/>
        <v> </v>
      </c>
    </row>
    <row r="34" spans="1:14" s="11" customFormat="1" ht="27.75" customHeight="1">
      <c r="A34" s="15">
        <f>IF(B34="","",COUNTA(B$2:B33))</f>
      </c>
      <c r="B34" s="7"/>
      <c r="C34" s="7"/>
      <c r="D34" s="7"/>
      <c r="E34" s="24">
        <f>IF(ISNA(VLOOKUP(B34,'论文'!A:K,11,0)),"",VLOOKUP(B34,'论文'!A:K,11,0))</f>
      </c>
      <c r="F34" s="24">
        <f>IF(ISNA(VLOOKUP(B34,'课题'!A:L,12,0)),"",VLOOKUP(B34,'课题'!A:L,12,0))</f>
      </c>
      <c r="G34" s="24">
        <f>IF(ISNA(VLOOKUP(B34,'教材'!A:L,12,0)),"",VLOOKUP(B34,'教材'!A:L,12,0))</f>
      </c>
      <c r="H34" s="24">
        <f>IF(ISNA(VLOOKUP(B34,'获奖'!A:H,8,0)),"",VLOOKUP(B34,'获奖'!A:H,8,0))</f>
      </c>
      <c r="I34" s="22">
        <f t="shared" si="0"/>
        <v>0</v>
      </c>
      <c r="J34" s="2" t="str">
        <f t="shared" si="1"/>
        <v> </v>
      </c>
      <c r="K34" s="22" t="str">
        <f t="shared" si="2"/>
        <v> </v>
      </c>
      <c r="L34" s="22">
        <f t="shared" si="3"/>
      </c>
      <c r="M34" s="14" t="str">
        <f t="shared" si="4"/>
        <v> </v>
      </c>
      <c r="N34" s="21" t="str">
        <f t="shared" si="5"/>
        <v> </v>
      </c>
    </row>
    <row r="35" spans="1:14" s="11" customFormat="1" ht="27.75" customHeight="1">
      <c r="A35" s="15">
        <f>IF(B35="","",COUNTA(B$2:B34))</f>
      </c>
      <c r="B35" s="7"/>
      <c r="C35" s="7"/>
      <c r="D35" s="7"/>
      <c r="E35" s="24">
        <f>IF(ISNA(VLOOKUP(B35,'论文'!A:K,11,0)),"",VLOOKUP(B35,'论文'!A:K,11,0))</f>
      </c>
      <c r="F35" s="24">
        <f>IF(ISNA(VLOOKUP(B35,'课题'!A:L,12,0)),"",VLOOKUP(B35,'课题'!A:L,12,0))</f>
      </c>
      <c r="G35" s="24">
        <f>IF(ISNA(VLOOKUP(B35,'教材'!A:L,12,0)),"",VLOOKUP(B35,'教材'!A:L,12,0))</f>
      </c>
      <c r="H35" s="24">
        <f>IF(ISNA(VLOOKUP(B35,'获奖'!A:H,8,0)),"",VLOOKUP(B35,'获奖'!A:H,8,0))</f>
      </c>
      <c r="I35" s="22">
        <f t="shared" si="0"/>
        <v>0</v>
      </c>
      <c r="J35" s="2" t="str">
        <f t="shared" si="1"/>
        <v> </v>
      </c>
      <c r="K35" s="22" t="str">
        <f t="shared" si="2"/>
        <v> </v>
      </c>
      <c r="L35" s="22">
        <f t="shared" si="3"/>
      </c>
      <c r="M35" s="14" t="str">
        <f t="shared" si="4"/>
        <v> </v>
      </c>
      <c r="N35" s="21" t="str">
        <f t="shared" si="5"/>
        <v> </v>
      </c>
    </row>
    <row r="36" spans="1:14" s="11" customFormat="1" ht="27.75" customHeight="1">
      <c r="A36" s="15">
        <f>IF(B36="","",COUNTA(B$2:B35))</f>
      </c>
      <c r="B36" s="7"/>
      <c r="C36" s="7"/>
      <c r="D36" s="7"/>
      <c r="E36" s="24">
        <f>IF(ISNA(VLOOKUP(B36,'论文'!A:K,11,0)),"",VLOOKUP(B36,'论文'!A:K,11,0))</f>
      </c>
      <c r="F36" s="24">
        <f>IF(ISNA(VLOOKUP(B36,'课题'!A:L,12,0)),"",VLOOKUP(B36,'课题'!A:L,12,0))</f>
      </c>
      <c r="G36" s="24">
        <f>IF(ISNA(VLOOKUP(B36,'教材'!A:L,12,0)),"",VLOOKUP(B36,'教材'!A:L,12,0))</f>
      </c>
      <c r="H36" s="24">
        <f>IF(ISNA(VLOOKUP(B36,'获奖'!A:H,8,0)),"",VLOOKUP(B36,'获奖'!A:H,8,0))</f>
      </c>
      <c r="I36" s="22">
        <f t="shared" si="0"/>
        <v>0</v>
      </c>
      <c r="J36" s="2" t="str">
        <f t="shared" si="1"/>
        <v> </v>
      </c>
      <c r="K36" s="22" t="str">
        <f t="shared" si="2"/>
        <v> </v>
      </c>
      <c r="L36" s="22">
        <f t="shared" si="3"/>
      </c>
      <c r="M36" s="14" t="str">
        <f t="shared" si="4"/>
        <v> </v>
      </c>
      <c r="N36" s="21" t="str">
        <f t="shared" si="5"/>
        <v> </v>
      </c>
    </row>
    <row r="37" spans="1:14" s="11" customFormat="1" ht="27.75" customHeight="1">
      <c r="A37" s="15">
        <f>IF(B37="","",COUNTA(B$2:B36))</f>
      </c>
      <c r="B37" s="7"/>
      <c r="C37" s="7"/>
      <c r="D37" s="7"/>
      <c r="E37" s="24">
        <f>IF(ISNA(VLOOKUP(B37,'论文'!A:K,11,0)),"",VLOOKUP(B37,'论文'!A:K,11,0))</f>
      </c>
      <c r="F37" s="24">
        <f>IF(ISNA(VLOOKUP(B37,'课题'!A:L,12,0)),"",VLOOKUP(B37,'课题'!A:L,12,0))</f>
      </c>
      <c r="G37" s="24">
        <f>IF(ISNA(VLOOKUP(B37,'教材'!A:L,12,0)),"",VLOOKUP(B37,'教材'!A:L,12,0))</f>
      </c>
      <c r="H37" s="24">
        <f>IF(ISNA(VLOOKUP(B37,'获奖'!A:H,8,0)),"",VLOOKUP(B37,'获奖'!A:H,8,0))</f>
      </c>
      <c r="I37" s="22">
        <f t="shared" si="0"/>
        <v>0</v>
      </c>
      <c r="J37" s="2" t="str">
        <f t="shared" si="1"/>
        <v> </v>
      </c>
      <c r="K37" s="22" t="str">
        <f t="shared" si="2"/>
        <v> </v>
      </c>
      <c r="L37" s="22">
        <f t="shared" si="3"/>
      </c>
      <c r="M37" s="14" t="str">
        <f t="shared" si="4"/>
        <v> </v>
      </c>
      <c r="N37" s="21" t="str">
        <f t="shared" si="5"/>
        <v> </v>
      </c>
    </row>
    <row r="38" spans="1:14" s="11" customFormat="1" ht="27.75" customHeight="1">
      <c r="A38" s="15">
        <f>IF(B38="","",COUNTA(B$2:B37))</f>
      </c>
      <c r="B38" s="7"/>
      <c r="C38" s="7"/>
      <c r="D38" s="7"/>
      <c r="E38" s="24">
        <f>IF(ISNA(VLOOKUP(B38,'论文'!A:K,11,0)),"",VLOOKUP(B38,'论文'!A:K,11,0))</f>
      </c>
      <c r="F38" s="24">
        <f>IF(ISNA(VLOOKUP(B38,'课题'!A:L,12,0)),"",VLOOKUP(B38,'课题'!A:L,12,0))</f>
      </c>
      <c r="G38" s="24">
        <f>IF(ISNA(VLOOKUP(B38,'教材'!A:L,12,0)),"",VLOOKUP(B38,'教材'!A:L,12,0))</f>
      </c>
      <c r="H38" s="24">
        <f>IF(ISNA(VLOOKUP(B38,'获奖'!A:H,8,0)),"",VLOOKUP(B38,'获奖'!A:H,8,0))</f>
      </c>
      <c r="I38" s="22">
        <f t="shared" si="0"/>
        <v>0</v>
      </c>
      <c r="J38" s="2" t="str">
        <f t="shared" si="1"/>
        <v> </v>
      </c>
      <c r="K38" s="22" t="str">
        <f t="shared" si="2"/>
        <v> </v>
      </c>
      <c r="L38" s="22">
        <f t="shared" si="3"/>
      </c>
      <c r="M38" s="14" t="str">
        <f t="shared" si="4"/>
        <v> </v>
      </c>
      <c r="N38" s="21" t="str">
        <f t="shared" si="5"/>
        <v> </v>
      </c>
    </row>
    <row r="39" spans="1:14" s="11" customFormat="1" ht="27.75" customHeight="1">
      <c r="A39" s="15">
        <f>IF(B39="","",COUNTA(B$2:B38))</f>
      </c>
      <c r="B39" s="7"/>
      <c r="C39" s="7"/>
      <c r="D39" s="7"/>
      <c r="E39" s="24">
        <f>IF(ISNA(VLOOKUP(B39,'论文'!A:K,11,0)),"",VLOOKUP(B39,'论文'!A:K,11,0))</f>
      </c>
      <c r="F39" s="24">
        <f>IF(ISNA(VLOOKUP(B39,'课题'!A:L,12,0)),"",VLOOKUP(B39,'课题'!A:L,12,0))</f>
      </c>
      <c r="G39" s="24">
        <f>IF(ISNA(VLOOKUP(B39,'教材'!A:L,12,0)),"",VLOOKUP(B39,'教材'!A:L,12,0))</f>
      </c>
      <c r="H39" s="24">
        <f>IF(ISNA(VLOOKUP(B39,'获奖'!A:H,8,0)),"",VLOOKUP(B39,'获奖'!A:H,8,0))</f>
      </c>
      <c r="I39" s="22">
        <f t="shared" si="0"/>
        <v>0</v>
      </c>
      <c r="J39" s="2" t="str">
        <f t="shared" si="1"/>
        <v> </v>
      </c>
      <c r="K39" s="22" t="str">
        <f t="shared" si="2"/>
        <v> </v>
      </c>
      <c r="L39" s="22">
        <f t="shared" si="3"/>
      </c>
      <c r="M39" s="14" t="str">
        <f t="shared" si="4"/>
        <v> </v>
      </c>
      <c r="N39" s="21" t="str">
        <f t="shared" si="5"/>
        <v> </v>
      </c>
    </row>
    <row r="40" spans="1:14" s="11" customFormat="1" ht="27.75" customHeight="1">
      <c r="A40" s="15">
        <f>IF(B40="","",COUNTA(B$2:B39))</f>
      </c>
      <c r="B40" s="7"/>
      <c r="C40" s="7"/>
      <c r="D40" s="7"/>
      <c r="E40" s="24">
        <f>IF(ISNA(VLOOKUP(B40,'论文'!A:K,11,0)),"",VLOOKUP(B40,'论文'!A:K,11,0))</f>
      </c>
      <c r="F40" s="24">
        <f>IF(ISNA(VLOOKUP(B40,'课题'!A:L,12,0)),"",VLOOKUP(B40,'课题'!A:L,12,0))</f>
      </c>
      <c r="G40" s="24">
        <f>IF(ISNA(VLOOKUP(B40,'教材'!A:L,12,0)),"",VLOOKUP(B40,'教材'!A:L,12,0))</f>
      </c>
      <c r="H40" s="24">
        <f>IF(ISNA(VLOOKUP(B40,'获奖'!A:H,8,0)),"",VLOOKUP(B40,'获奖'!A:H,8,0))</f>
      </c>
      <c r="I40" s="22">
        <f t="shared" si="0"/>
        <v>0</v>
      </c>
      <c r="J40" s="2" t="str">
        <f t="shared" si="1"/>
        <v> </v>
      </c>
      <c r="K40" s="22" t="str">
        <f t="shared" si="2"/>
        <v> </v>
      </c>
      <c r="L40" s="22">
        <f t="shared" si="3"/>
      </c>
      <c r="M40" s="14" t="str">
        <f t="shared" si="4"/>
        <v> </v>
      </c>
      <c r="N40" s="21" t="str">
        <f t="shared" si="5"/>
        <v> </v>
      </c>
    </row>
    <row r="41" spans="1:14" s="11" customFormat="1" ht="27.75" customHeight="1">
      <c r="A41" s="15">
        <f>IF(B41="","",COUNTA(B$2:B40))</f>
      </c>
      <c r="B41" s="7"/>
      <c r="C41" s="7"/>
      <c r="D41" s="7"/>
      <c r="E41" s="24">
        <f>IF(ISNA(VLOOKUP(B41,'论文'!A:K,11,0)),"",VLOOKUP(B41,'论文'!A:K,11,0))</f>
      </c>
      <c r="F41" s="24">
        <f>IF(ISNA(VLOOKUP(B41,'课题'!A:L,12,0)),"",VLOOKUP(B41,'课题'!A:L,12,0))</f>
      </c>
      <c r="G41" s="24">
        <f>IF(ISNA(VLOOKUP(B41,'教材'!A:L,12,0)),"",VLOOKUP(B41,'教材'!A:L,12,0))</f>
      </c>
      <c r="H41" s="24">
        <f>IF(ISNA(VLOOKUP(B41,'获奖'!A:H,8,0)),"",VLOOKUP(B41,'获奖'!A:H,8,0))</f>
      </c>
      <c r="I41" s="22">
        <f t="shared" si="0"/>
        <v>0</v>
      </c>
      <c r="J41" s="2" t="str">
        <f t="shared" si="1"/>
        <v> </v>
      </c>
      <c r="K41" s="22" t="str">
        <f t="shared" si="2"/>
        <v> </v>
      </c>
      <c r="L41" s="22">
        <f t="shared" si="3"/>
      </c>
      <c r="M41" s="14" t="str">
        <f t="shared" si="4"/>
        <v> </v>
      </c>
      <c r="N41" s="21" t="str">
        <f t="shared" si="5"/>
        <v> </v>
      </c>
    </row>
    <row r="42" spans="1:14" s="11" customFormat="1" ht="27.75" customHeight="1">
      <c r="A42" s="15">
        <f>IF(B42="","",COUNTA(B$2:B41))</f>
      </c>
      <c r="B42" s="7"/>
      <c r="C42" s="7"/>
      <c r="D42" s="7"/>
      <c r="E42" s="24">
        <f>IF(ISNA(VLOOKUP(B42,'论文'!A:K,11,0)),"",VLOOKUP(B42,'论文'!A:K,11,0))</f>
      </c>
      <c r="F42" s="24">
        <f>IF(ISNA(VLOOKUP(B42,'课题'!A:L,12,0)),"",VLOOKUP(B42,'课题'!A:L,12,0))</f>
      </c>
      <c r="G42" s="24">
        <f>IF(ISNA(VLOOKUP(B42,'教材'!A:L,12,0)),"",VLOOKUP(B42,'教材'!A:L,12,0))</f>
      </c>
      <c r="H42" s="24">
        <f>IF(ISNA(VLOOKUP(B42,'获奖'!A:H,8,0)),"",VLOOKUP(B42,'获奖'!A:H,8,0))</f>
      </c>
      <c r="I42" s="22">
        <f t="shared" si="0"/>
        <v>0</v>
      </c>
      <c r="J42" s="2" t="str">
        <f t="shared" si="1"/>
        <v> </v>
      </c>
      <c r="K42" s="22" t="str">
        <f t="shared" si="2"/>
        <v> </v>
      </c>
      <c r="L42" s="22">
        <f t="shared" si="3"/>
      </c>
      <c r="M42" s="14" t="str">
        <f t="shared" si="4"/>
        <v> </v>
      </c>
      <c r="N42" s="21" t="str">
        <f t="shared" si="5"/>
        <v> </v>
      </c>
    </row>
    <row r="43" spans="1:14" s="11" customFormat="1" ht="27.75" customHeight="1">
      <c r="A43" s="15">
        <f>IF(B43="","",COUNTA(B$2:B42))</f>
      </c>
      <c r="B43" s="7"/>
      <c r="C43" s="7"/>
      <c r="D43" s="7"/>
      <c r="E43" s="24">
        <f>IF(ISNA(VLOOKUP(B43,'论文'!A:K,11,0)),"",VLOOKUP(B43,'论文'!A:K,11,0))</f>
      </c>
      <c r="F43" s="24">
        <f>IF(ISNA(VLOOKUP(B43,'课题'!A:L,12,0)),"",VLOOKUP(B43,'课题'!A:L,12,0))</f>
      </c>
      <c r="G43" s="24">
        <f>IF(ISNA(VLOOKUP(B43,'教材'!A:L,12,0)),"",VLOOKUP(B43,'教材'!A:L,12,0))</f>
      </c>
      <c r="H43" s="24">
        <f>IF(ISNA(VLOOKUP(B43,'获奖'!A:H,8,0)),"",VLOOKUP(B43,'获奖'!A:H,8,0))</f>
      </c>
      <c r="I43" s="22">
        <f t="shared" si="0"/>
        <v>0</v>
      </c>
      <c r="J43" s="2" t="str">
        <f t="shared" si="1"/>
        <v> </v>
      </c>
      <c r="K43" s="22" t="str">
        <f t="shared" si="2"/>
        <v> </v>
      </c>
      <c r="L43" s="22">
        <f t="shared" si="3"/>
      </c>
      <c r="M43" s="14" t="str">
        <f t="shared" si="4"/>
        <v> </v>
      </c>
      <c r="N43" s="21" t="str">
        <f t="shared" si="5"/>
        <v> </v>
      </c>
    </row>
    <row r="44" spans="1:14" s="11" customFormat="1" ht="27.75" customHeight="1">
      <c r="A44" s="15">
        <f>IF(B44="","",COUNTA(B$2:B43))</f>
      </c>
      <c r="B44" s="7"/>
      <c r="C44" s="7"/>
      <c r="D44" s="7"/>
      <c r="E44" s="24">
        <f>IF(ISNA(VLOOKUP(B44,'论文'!A:K,11,0)),"",VLOOKUP(B44,'论文'!A:K,11,0))</f>
      </c>
      <c r="F44" s="24">
        <f>IF(ISNA(VLOOKUP(B44,'课题'!A:L,12,0)),"",VLOOKUP(B44,'课题'!A:L,12,0))</f>
      </c>
      <c r="G44" s="24">
        <f>IF(ISNA(VLOOKUP(B44,'教材'!A:L,12,0)),"",VLOOKUP(B44,'教材'!A:L,12,0))</f>
      </c>
      <c r="H44" s="24">
        <f>IF(ISNA(VLOOKUP(B44,'获奖'!A:H,8,0)),"",VLOOKUP(B44,'获奖'!A:H,8,0))</f>
      </c>
      <c r="I44" s="22">
        <f t="shared" si="0"/>
        <v>0</v>
      </c>
      <c r="J44" s="2" t="str">
        <f t="shared" si="1"/>
        <v> </v>
      </c>
      <c r="K44" s="22" t="str">
        <f t="shared" si="2"/>
        <v> </v>
      </c>
      <c r="L44" s="22">
        <f t="shared" si="3"/>
      </c>
      <c r="M44" s="14" t="str">
        <f t="shared" si="4"/>
        <v> </v>
      </c>
      <c r="N44" s="21" t="str">
        <f t="shared" si="5"/>
        <v> </v>
      </c>
    </row>
    <row r="45" spans="1:14" s="11" customFormat="1" ht="27.75" customHeight="1">
      <c r="A45" s="15">
        <f>IF(B45="","",COUNTA(B$2:B44))</f>
      </c>
      <c r="B45" s="7"/>
      <c r="C45" s="7"/>
      <c r="D45" s="7"/>
      <c r="E45" s="24">
        <f>IF(ISNA(VLOOKUP(B45,'论文'!A:K,11,0)),"",VLOOKUP(B45,'论文'!A:K,11,0))</f>
      </c>
      <c r="F45" s="24">
        <f>IF(ISNA(VLOOKUP(B45,'课题'!A:L,12,0)),"",VLOOKUP(B45,'课题'!A:L,12,0))</f>
      </c>
      <c r="G45" s="24">
        <f>IF(ISNA(VLOOKUP(B45,'教材'!A:L,12,0)),"",VLOOKUP(B45,'教材'!A:L,12,0))</f>
      </c>
      <c r="H45" s="24">
        <f>IF(ISNA(VLOOKUP(B45,'获奖'!A:H,8,0)),"",VLOOKUP(B45,'获奖'!A:H,8,0))</f>
      </c>
      <c r="I45" s="22">
        <f t="shared" si="0"/>
        <v>0</v>
      </c>
      <c r="J45" s="2" t="str">
        <f t="shared" si="1"/>
        <v> </v>
      </c>
      <c r="K45" s="22" t="str">
        <f t="shared" si="2"/>
        <v> </v>
      </c>
      <c r="L45" s="22">
        <f t="shared" si="3"/>
      </c>
      <c r="M45" s="14" t="str">
        <f t="shared" si="4"/>
        <v> </v>
      </c>
      <c r="N45" s="21" t="str">
        <f t="shared" si="5"/>
        <v> </v>
      </c>
    </row>
    <row r="46" spans="1:14" s="11" customFormat="1" ht="27.75" customHeight="1">
      <c r="A46" s="15">
        <f>IF(B46="","",COUNTA(B$2:B45))</f>
      </c>
      <c r="B46" s="7"/>
      <c r="C46" s="7"/>
      <c r="D46" s="7"/>
      <c r="E46" s="24">
        <f>IF(ISNA(VLOOKUP(B46,'论文'!A:K,11,0)),"",VLOOKUP(B46,'论文'!A:K,11,0))</f>
      </c>
      <c r="F46" s="24">
        <f>IF(ISNA(VLOOKUP(B46,'课题'!A:L,12,0)),"",VLOOKUP(B46,'课题'!A:L,12,0))</f>
      </c>
      <c r="G46" s="24">
        <f>IF(ISNA(VLOOKUP(B46,'教材'!A:L,12,0)),"",VLOOKUP(B46,'教材'!A:L,12,0))</f>
      </c>
      <c r="H46" s="24">
        <f>IF(ISNA(VLOOKUP(B46,'获奖'!A:H,8,0)),"",VLOOKUP(B46,'获奖'!A:H,8,0))</f>
      </c>
      <c r="I46" s="22">
        <f t="shared" si="0"/>
        <v>0</v>
      </c>
      <c r="J46" s="2" t="str">
        <f t="shared" si="1"/>
        <v> </v>
      </c>
      <c r="K46" s="22" t="str">
        <f t="shared" si="2"/>
        <v> </v>
      </c>
      <c r="L46" s="22">
        <f t="shared" si="3"/>
      </c>
      <c r="M46" s="14" t="str">
        <f t="shared" si="4"/>
        <v> </v>
      </c>
      <c r="N46" s="21" t="str">
        <f t="shared" si="5"/>
        <v> </v>
      </c>
    </row>
    <row r="47" spans="1:14" s="11" customFormat="1" ht="27.75" customHeight="1">
      <c r="A47" s="15">
        <f>IF(B47="","",COUNTA(B$2:B46))</f>
      </c>
      <c r="B47" s="7"/>
      <c r="C47" s="7"/>
      <c r="D47" s="7"/>
      <c r="E47" s="24">
        <f>IF(ISNA(VLOOKUP(B47,'论文'!A:K,11,0)),"",VLOOKUP(B47,'论文'!A:K,11,0))</f>
      </c>
      <c r="F47" s="24">
        <f>IF(ISNA(VLOOKUP(B47,'课题'!A:L,12,0)),"",VLOOKUP(B47,'课题'!A:L,12,0))</f>
      </c>
      <c r="G47" s="24">
        <f>IF(ISNA(VLOOKUP(B47,'教材'!A:L,12,0)),"",VLOOKUP(B47,'教材'!A:L,12,0))</f>
      </c>
      <c r="H47" s="24">
        <f>IF(ISNA(VLOOKUP(B47,'获奖'!A:H,8,0)),"",VLOOKUP(B47,'获奖'!A:H,8,0))</f>
      </c>
      <c r="I47" s="22">
        <f t="shared" si="0"/>
        <v>0</v>
      </c>
      <c r="J47" s="2" t="str">
        <f t="shared" si="1"/>
        <v> </v>
      </c>
      <c r="K47" s="22" t="str">
        <f t="shared" si="2"/>
        <v> </v>
      </c>
      <c r="L47" s="22">
        <f t="shared" si="3"/>
      </c>
      <c r="M47" s="14" t="str">
        <f t="shared" si="4"/>
        <v> </v>
      </c>
      <c r="N47" s="21" t="str">
        <f t="shared" si="5"/>
        <v> </v>
      </c>
    </row>
    <row r="48" spans="1:14" s="11" customFormat="1" ht="27.75" customHeight="1">
      <c r="A48" s="15">
        <f>IF(B48="","",COUNTA(B$2:B47))</f>
      </c>
      <c r="B48" s="7"/>
      <c r="C48" s="7"/>
      <c r="D48" s="7"/>
      <c r="E48" s="24">
        <f>IF(ISNA(VLOOKUP(B48,'论文'!A:K,11,0)),"",VLOOKUP(B48,'论文'!A:K,11,0))</f>
      </c>
      <c r="F48" s="24">
        <f>IF(ISNA(VLOOKUP(B48,'课题'!A:L,12,0)),"",VLOOKUP(B48,'课题'!A:L,12,0))</f>
      </c>
      <c r="G48" s="24">
        <f>IF(ISNA(VLOOKUP(B48,'教材'!A:L,12,0)),"",VLOOKUP(B48,'教材'!A:L,12,0))</f>
      </c>
      <c r="H48" s="24">
        <f>IF(ISNA(VLOOKUP(B48,'获奖'!A:H,8,0)),"",VLOOKUP(B48,'获奖'!A:H,8,0))</f>
      </c>
      <c r="I48" s="22">
        <f t="shared" si="0"/>
        <v>0</v>
      </c>
      <c r="J48" s="2" t="str">
        <f t="shared" si="1"/>
        <v> </v>
      </c>
      <c r="K48" s="22" t="str">
        <f t="shared" si="2"/>
        <v> </v>
      </c>
      <c r="L48" s="22">
        <f t="shared" si="3"/>
      </c>
      <c r="M48" s="14" t="str">
        <f t="shared" si="4"/>
        <v> </v>
      </c>
      <c r="N48" s="21" t="str">
        <f t="shared" si="5"/>
        <v> </v>
      </c>
    </row>
    <row r="49" spans="1:14" s="11" customFormat="1" ht="27.75" customHeight="1">
      <c r="A49" s="15">
        <f>IF(B49="","",COUNTA(B$2:B48))</f>
      </c>
      <c r="B49" s="7"/>
      <c r="C49" s="7"/>
      <c r="D49" s="7"/>
      <c r="E49" s="24">
        <f>IF(ISNA(VLOOKUP(B49,'论文'!A:K,11,0)),"",VLOOKUP(B49,'论文'!A:K,11,0))</f>
      </c>
      <c r="F49" s="24">
        <f>IF(ISNA(VLOOKUP(B49,'课题'!A:L,12,0)),"",VLOOKUP(B49,'课题'!A:L,12,0))</f>
      </c>
      <c r="G49" s="24">
        <f>IF(ISNA(VLOOKUP(B49,'教材'!A:L,12,0)),"",VLOOKUP(B49,'教材'!A:L,12,0))</f>
      </c>
      <c r="H49" s="24">
        <f>IF(ISNA(VLOOKUP(B49,'获奖'!A:H,8,0)),"",VLOOKUP(B49,'获奖'!A:H,8,0))</f>
      </c>
      <c r="I49" s="22">
        <f t="shared" si="0"/>
        <v>0</v>
      </c>
      <c r="J49" s="2" t="str">
        <f t="shared" si="1"/>
        <v> </v>
      </c>
      <c r="K49" s="22" t="str">
        <f t="shared" si="2"/>
        <v> </v>
      </c>
      <c r="L49" s="22">
        <f t="shared" si="3"/>
      </c>
      <c r="M49" s="14" t="str">
        <f t="shared" si="4"/>
        <v> </v>
      </c>
      <c r="N49" s="21" t="str">
        <f t="shared" si="5"/>
        <v> </v>
      </c>
    </row>
    <row r="50" spans="1:14" s="11" customFormat="1" ht="27.75" customHeight="1">
      <c r="A50" s="15">
        <f>IF(B50="","",COUNTA(B$2:B49))</f>
      </c>
      <c r="B50" s="7"/>
      <c r="C50" s="7"/>
      <c r="D50" s="7"/>
      <c r="E50" s="24">
        <f>IF(ISNA(VLOOKUP(B50,'论文'!A:K,11,0)),"",VLOOKUP(B50,'论文'!A:K,11,0))</f>
      </c>
      <c r="F50" s="24">
        <f>IF(ISNA(VLOOKUP(B50,'课题'!A:L,12,0)),"",VLOOKUP(B50,'课题'!A:L,12,0))</f>
      </c>
      <c r="G50" s="24">
        <f>IF(ISNA(VLOOKUP(B50,'教材'!A:L,12,0)),"",VLOOKUP(B50,'教材'!A:L,12,0))</f>
      </c>
      <c r="H50" s="24">
        <f>IF(ISNA(VLOOKUP(B50,'获奖'!A:H,8,0)),"",VLOOKUP(B50,'获奖'!A:H,8,0))</f>
      </c>
      <c r="I50" s="22">
        <f t="shared" si="0"/>
        <v>0</v>
      </c>
      <c r="J50" s="2" t="str">
        <f t="shared" si="1"/>
        <v> </v>
      </c>
      <c r="K50" s="22" t="str">
        <f t="shared" si="2"/>
        <v> </v>
      </c>
      <c r="L50" s="22">
        <f t="shared" si="3"/>
      </c>
      <c r="M50" s="14" t="str">
        <f t="shared" si="4"/>
        <v> </v>
      </c>
      <c r="N50" s="21" t="str">
        <f t="shared" si="5"/>
        <v> </v>
      </c>
    </row>
    <row r="51" spans="1:14" s="11" customFormat="1" ht="27.75" customHeight="1">
      <c r="A51" s="15">
        <f>IF(B51="","",COUNTA(B$2:B50))</f>
      </c>
      <c r="B51" s="7"/>
      <c r="C51" s="7"/>
      <c r="D51" s="7"/>
      <c r="E51" s="24">
        <f>IF(ISNA(VLOOKUP(B51,'论文'!A:K,11,0)),"",VLOOKUP(B51,'论文'!A:K,11,0))</f>
      </c>
      <c r="F51" s="24">
        <f>IF(ISNA(VLOOKUP(B51,'课题'!A:L,12,0)),"",VLOOKUP(B51,'课题'!A:L,12,0))</f>
      </c>
      <c r="G51" s="24">
        <f>IF(ISNA(VLOOKUP(B51,'教材'!A:L,12,0)),"",VLOOKUP(B51,'教材'!A:L,12,0))</f>
      </c>
      <c r="H51" s="24">
        <f>IF(ISNA(VLOOKUP(B51,'获奖'!A:H,8,0)),"",VLOOKUP(B51,'获奖'!A:H,8,0))</f>
      </c>
      <c r="I51" s="22">
        <f t="shared" si="0"/>
        <v>0</v>
      </c>
      <c r="J51" s="2" t="str">
        <f t="shared" si="1"/>
        <v> </v>
      </c>
      <c r="K51" s="22" t="str">
        <f t="shared" si="2"/>
        <v> </v>
      </c>
      <c r="L51" s="22">
        <f t="shared" si="3"/>
      </c>
      <c r="M51" s="14" t="str">
        <f t="shared" si="4"/>
        <v> </v>
      </c>
      <c r="N51" s="21" t="str">
        <f t="shared" si="5"/>
        <v> </v>
      </c>
    </row>
    <row r="52" spans="1:14" s="11" customFormat="1" ht="27.75" customHeight="1">
      <c r="A52" s="15">
        <f>IF(B52="","",COUNTA(B$2:B51))</f>
      </c>
      <c r="B52" s="7"/>
      <c r="C52" s="7"/>
      <c r="D52" s="7"/>
      <c r="E52" s="24">
        <f>IF(ISNA(VLOOKUP(B52,'论文'!A:K,11,0)),"",VLOOKUP(B52,'论文'!A:K,11,0))</f>
      </c>
      <c r="F52" s="24">
        <f>IF(ISNA(VLOOKUP(B52,'课题'!A:L,12,0)),"",VLOOKUP(B52,'课题'!A:L,12,0))</f>
      </c>
      <c r="G52" s="24">
        <f>IF(ISNA(VLOOKUP(B52,'教材'!A:L,12,0)),"",VLOOKUP(B52,'教材'!A:L,12,0))</f>
      </c>
      <c r="H52" s="24">
        <f>IF(ISNA(VLOOKUP(B52,'获奖'!A:H,8,0)),"",VLOOKUP(B52,'获奖'!A:H,8,0))</f>
      </c>
      <c r="I52" s="22">
        <f t="shared" si="0"/>
        <v>0</v>
      </c>
      <c r="J52" s="2" t="str">
        <f t="shared" si="1"/>
        <v> </v>
      </c>
      <c r="K52" s="22" t="str">
        <f t="shared" si="2"/>
        <v> </v>
      </c>
      <c r="L52" s="22">
        <f t="shared" si="3"/>
      </c>
      <c r="M52" s="14" t="str">
        <f t="shared" si="4"/>
        <v> </v>
      </c>
      <c r="N52" s="21" t="str">
        <f t="shared" si="5"/>
        <v> </v>
      </c>
    </row>
    <row r="53" spans="1:14" s="11" customFormat="1" ht="27.75" customHeight="1">
      <c r="A53" s="15">
        <f>IF(B53="","",COUNTA(B$2:B52))</f>
      </c>
      <c r="B53" s="7"/>
      <c r="C53" s="7"/>
      <c r="D53" s="7"/>
      <c r="E53" s="24">
        <f>IF(ISNA(VLOOKUP(B53,'论文'!A:K,11,0)),"",VLOOKUP(B53,'论文'!A:K,11,0))</f>
      </c>
      <c r="F53" s="24">
        <f>IF(ISNA(VLOOKUP(B53,'课题'!A:L,12,0)),"",VLOOKUP(B53,'课题'!A:L,12,0))</f>
      </c>
      <c r="G53" s="24">
        <f>IF(ISNA(VLOOKUP(B53,'教材'!A:L,12,0)),"",VLOOKUP(B53,'教材'!A:L,12,0))</f>
      </c>
      <c r="H53" s="24">
        <f>IF(ISNA(VLOOKUP(B53,'获奖'!A:H,8,0)),"",VLOOKUP(B53,'获奖'!A:H,8,0))</f>
      </c>
      <c r="I53" s="22">
        <f t="shared" si="0"/>
        <v>0</v>
      </c>
      <c r="J53" s="2" t="str">
        <f t="shared" si="1"/>
        <v> </v>
      </c>
      <c r="K53" s="22" t="str">
        <f t="shared" si="2"/>
        <v> </v>
      </c>
      <c r="L53" s="22">
        <f t="shared" si="3"/>
      </c>
      <c r="M53" s="14" t="str">
        <f t="shared" si="4"/>
        <v> </v>
      </c>
      <c r="N53" s="21" t="str">
        <f t="shared" si="5"/>
        <v> </v>
      </c>
    </row>
    <row r="54" spans="1:14" s="11" customFormat="1" ht="27.75" customHeight="1">
      <c r="A54" s="15">
        <f>IF(B54="","",COUNTA(B$2:B53))</f>
      </c>
      <c r="B54" s="7"/>
      <c r="C54" s="7"/>
      <c r="D54" s="7"/>
      <c r="E54" s="24">
        <f>IF(ISNA(VLOOKUP(B54,'论文'!A:K,11,0)),"",VLOOKUP(B54,'论文'!A:K,11,0))</f>
      </c>
      <c r="F54" s="24">
        <f>IF(ISNA(VLOOKUP(B54,'课题'!A:L,12,0)),"",VLOOKUP(B54,'课题'!A:L,12,0))</f>
      </c>
      <c r="G54" s="24">
        <f>IF(ISNA(VLOOKUP(B54,'教材'!A:L,12,0)),"",VLOOKUP(B54,'教材'!A:L,12,0))</f>
      </c>
      <c r="H54" s="24">
        <f>IF(ISNA(VLOOKUP(B54,'获奖'!A:H,8,0)),"",VLOOKUP(B54,'获奖'!A:H,8,0))</f>
      </c>
      <c r="I54" s="22">
        <f t="shared" si="0"/>
        <v>0</v>
      </c>
      <c r="J54" s="2" t="str">
        <f t="shared" si="1"/>
        <v> </v>
      </c>
      <c r="K54" s="22" t="str">
        <f t="shared" si="2"/>
        <v> </v>
      </c>
      <c r="L54" s="22">
        <f t="shared" si="3"/>
      </c>
      <c r="M54" s="14" t="str">
        <f t="shared" si="4"/>
        <v> </v>
      </c>
      <c r="N54" s="21" t="str">
        <f t="shared" si="5"/>
        <v> </v>
      </c>
    </row>
    <row r="55" spans="1:14" s="11" customFormat="1" ht="27.75" customHeight="1">
      <c r="A55" s="15">
        <f>IF(B55="","",COUNTA(B$2:B54))</f>
      </c>
      <c r="B55" s="7"/>
      <c r="C55" s="7"/>
      <c r="D55" s="7"/>
      <c r="E55" s="24">
        <f>IF(ISNA(VLOOKUP(B55,'论文'!A:K,11,0)),"",VLOOKUP(B55,'论文'!A:K,11,0))</f>
      </c>
      <c r="F55" s="24">
        <f>IF(ISNA(VLOOKUP(B55,'课题'!A:L,12,0)),"",VLOOKUP(B55,'课题'!A:L,12,0))</f>
      </c>
      <c r="G55" s="24">
        <f>IF(ISNA(VLOOKUP(B55,'教材'!A:L,12,0)),"",VLOOKUP(B55,'教材'!A:L,12,0))</f>
      </c>
      <c r="H55" s="24">
        <f>IF(ISNA(VLOOKUP(B55,'获奖'!A:H,8,0)),"",VLOOKUP(B55,'获奖'!A:H,8,0))</f>
      </c>
      <c r="I55" s="22">
        <f t="shared" si="0"/>
        <v>0</v>
      </c>
      <c r="J55" s="2" t="str">
        <f t="shared" si="1"/>
        <v> </v>
      </c>
      <c r="K55" s="22" t="str">
        <f t="shared" si="2"/>
        <v> </v>
      </c>
      <c r="L55" s="22">
        <f t="shared" si="3"/>
      </c>
      <c r="M55" s="14" t="str">
        <f t="shared" si="4"/>
        <v> </v>
      </c>
      <c r="N55" s="21" t="str">
        <f t="shared" si="5"/>
        <v> </v>
      </c>
    </row>
    <row r="56" spans="1:14" s="11" customFormat="1" ht="27.75" customHeight="1">
      <c r="A56" s="15">
        <f>IF(B56="","",COUNTA(B$2:B55))</f>
      </c>
      <c r="B56" s="7"/>
      <c r="C56" s="7"/>
      <c r="D56" s="7"/>
      <c r="E56" s="24">
        <f>IF(ISNA(VLOOKUP(B56,'论文'!A:K,11,0)),"",VLOOKUP(B56,'论文'!A:K,11,0))</f>
      </c>
      <c r="F56" s="24">
        <f>IF(ISNA(VLOOKUP(B56,'课题'!A:L,12,0)),"",VLOOKUP(B56,'课题'!A:L,12,0))</f>
      </c>
      <c r="G56" s="24">
        <f>IF(ISNA(VLOOKUP(B56,'教材'!A:L,12,0)),"",VLOOKUP(B56,'教材'!A:L,12,0))</f>
      </c>
      <c r="H56" s="24">
        <f>IF(ISNA(VLOOKUP(B56,'获奖'!A:H,8,0)),"",VLOOKUP(B56,'获奖'!A:H,8,0))</f>
      </c>
      <c r="I56" s="22">
        <f t="shared" si="0"/>
        <v>0</v>
      </c>
      <c r="J56" s="2" t="str">
        <f t="shared" si="1"/>
        <v> </v>
      </c>
      <c r="K56" s="22" t="str">
        <f t="shared" si="2"/>
        <v> </v>
      </c>
      <c r="L56" s="22">
        <f t="shared" si="3"/>
      </c>
      <c r="M56" s="14" t="str">
        <f t="shared" si="4"/>
        <v> </v>
      </c>
      <c r="N56" s="21" t="str">
        <f t="shared" si="5"/>
        <v> </v>
      </c>
    </row>
    <row r="57" spans="1:14" s="11" customFormat="1" ht="27.75" customHeight="1">
      <c r="A57" s="15">
        <f>IF(B57="","",COUNTA(B$2:B56))</f>
      </c>
      <c r="B57" s="7"/>
      <c r="C57" s="7"/>
      <c r="D57" s="7"/>
      <c r="E57" s="24">
        <f>IF(ISNA(VLOOKUP(B57,'论文'!A:K,11,0)),"",VLOOKUP(B57,'论文'!A:K,11,0))</f>
      </c>
      <c r="F57" s="24">
        <f>IF(ISNA(VLOOKUP(B57,'课题'!A:L,12,0)),"",VLOOKUP(B57,'课题'!A:L,12,0))</f>
      </c>
      <c r="G57" s="24">
        <f>IF(ISNA(VLOOKUP(B57,'教材'!A:L,12,0)),"",VLOOKUP(B57,'教材'!A:L,12,0))</f>
      </c>
      <c r="H57" s="24">
        <f>IF(ISNA(VLOOKUP(B57,'获奖'!A:H,8,0)),"",VLOOKUP(B57,'获奖'!A:H,8,0))</f>
      </c>
      <c r="I57" s="22">
        <f t="shared" si="0"/>
        <v>0</v>
      </c>
      <c r="J57" s="2" t="str">
        <f t="shared" si="1"/>
        <v> </v>
      </c>
      <c r="K57" s="22" t="str">
        <f t="shared" si="2"/>
        <v> </v>
      </c>
      <c r="L57" s="22">
        <f t="shared" si="3"/>
      </c>
      <c r="M57" s="14" t="str">
        <f t="shared" si="4"/>
        <v> </v>
      </c>
      <c r="N57" s="21" t="str">
        <f t="shared" si="5"/>
        <v> </v>
      </c>
    </row>
    <row r="58" spans="1:14" s="11" customFormat="1" ht="27.75" customHeight="1">
      <c r="A58" s="15">
        <f>IF(B58="","",COUNTA(B$2:B57))</f>
      </c>
      <c r="B58" s="7"/>
      <c r="C58" s="7"/>
      <c r="D58" s="7"/>
      <c r="E58" s="24">
        <f>IF(ISNA(VLOOKUP(B58,'论文'!A:K,11,0)),"",VLOOKUP(B58,'论文'!A:K,11,0))</f>
      </c>
      <c r="F58" s="24">
        <f>IF(ISNA(VLOOKUP(B58,'课题'!A:L,12,0)),"",VLOOKUP(B58,'课题'!A:L,12,0))</f>
      </c>
      <c r="G58" s="24">
        <f>IF(ISNA(VLOOKUP(B58,'教材'!A:L,12,0)),"",VLOOKUP(B58,'教材'!A:L,12,0))</f>
      </c>
      <c r="H58" s="24">
        <f>IF(ISNA(VLOOKUP(B58,'获奖'!A:H,8,0)),"",VLOOKUP(B58,'获奖'!A:H,8,0))</f>
      </c>
      <c r="I58" s="22">
        <f t="shared" si="0"/>
        <v>0</v>
      </c>
      <c r="J58" s="2" t="str">
        <f t="shared" si="1"/>
        <v> </v>
      </c>
      <c r="K58" s="22" t="str">
        <f t="shared" si="2"/>
        <v> </v>
      </c>
      <c r="L58" s="22">
        <f t="shared" si="3"/>
      </c>
      <c r="M58" s="14" t="str">
        <f t="shared" si="4"/>
        <v> </v>
      </c>
      <c r="N58" s="21" t="str">
        <f t="shared" si="5"/>
        <v> </v>
      </c>
    </row>
    <row r="59" spans="1:14" s="11" customFormat="1" ht="27.75" customHeight="1">
      <c r="A59" s="15">
        <f>IF(B59="","",COUNTA(B$2:B58))</f>
      </c>
      <c r="B59" s="7"/>
      <c r="C59" s="7"/>
      <c r="D59" s="7"/>
      <c r="E59" s="24">
        <f>IF(ISNA(VLOOKUP(B59,'论文'!A:K,11,0)),"",VLOOKUP(B59,'论文'!A:K,11,0))</f>
      </c>
      <c r="F59" s="24">
        <f>IF(ISNA(VLOOKUP(B59,'课题'!A:L,12,0)),"",VLOOKUP(B59,'课题'!A:L,12,0))</f>
      </c>
      <c r="G59" s="24">
        <f>IF(ISNA(VLOOKUP(B59,'教材'!A:L,12,0)),"",VLOOKUP(B59,'教材'!A:L,12,0))</f>
      </c>
      <c r="H59" s="24">
        <f>IF(ISNA(VLOOKUP(B59,'获奖'!A:H,8,0)),"",VLOOKUP(B59,'获奖'!A:H,8,0))</f>
      </c>
      <c r="I59" s="22">
        <f t="shared" si="0"/>
        <v>0</v>
      </c>
      <c r="J59" s="2" t="str">
        <f t="shared" si="1"/>
        <v> </v>
      </c>
      <c r="K59" s="22" t="str">
        <f t="shared" si="2"/>
        <v> </v>
      </c>
      <c r="L59" s="22">
        <f t="shared" si="3"/>
      </c>
      <c r="M59" s="14" t="str">
        <f t="shared" si="4"/>
        <v> </v>
      </c>
      <c r="N59" s="21" t="str">
        <f t="shared" si="5"/>
        <v> </v>
      </c>
    </row>
    <row r="60" spans="1:14" s="11" customFormat="1" ht="27.75" customHeight="1">
      <c r="A60" s="15">
        <f>IF(B60="","",COUNTA(B$2:B59))</f>
      </c>
      <c r="B60" s="7"/>
      <c r="C60" s="7"/>
      <c r="D60" s="7"/>
      <c r="E60" s="24">
        <f>IF(ISNA(VLOOKUP(B60,'论文'!A:K,11,0)),"",VLOOKUP(B60,'论文'!A:K,11,0))</f>
      </c>
      <c r="F60" s="24">
        <f>IF(ISNA(VLOOKUP(B60,'课题'!A:L,12,0)),"",VLOOKUP(B60,'课题'!A:L,12,0))</f>
      </c>
      <c r="G60" s="24">
        <f>IF(ISNA(VLOOKUP(B60,'教材'!A:L,12,0)),"",VLOOKUP(B60,'教材'!A:L,12,0))</f>
      </c>
      <c r="H60" s="24">
        <f>IF(ISNA(VLOOKUP(B60,'获奖'!A:H,8,0)),"",VLOOKUP(B60,'获奖'!A:H,8,0))</f>
      </c>
      <c r="I60" s="22">
        <f t="shared" si="0"/>
        <v>0</v>
      </c>
      <c r="J60" s="2" t="str">
        <f t="shared" si="1"/>
        <v> </v>
      </c>
      <c r="K60" s="22" t="str">
        <f t="shared" si="2"/>
        <v> </v>
      </c>
      <c r="L60" s="22">
        <f t="shared" si="3"/>
      </c>
      <c r="M60" s="14" t="str">
        <f t="shared" si="4"/>
        <v> </v>
      </c>
      <c r="N60" s="21" t="str">
        <f t="shared" si="5"/>
        <v> </v>
      </c>
    </row>
    <row r="61" spans="1:14" s="11" customFormat="1" ht="27.75" customHeight="1">
      <c r="A61" s="15">
        <f>IF(B61="","",COUNTA(B$2:B60))</f>
      </c>
      <c r="B61" s="7"/>
      <c r="C61" s="7"/>
      <c r="D61" s="7"/>
      <c r="E61" s="24">
        <f>IF(ISNA(VLOOKUP(B61,'论文'!A:K,11,0)),"",VLOOKUP(B61,'论文'!A:K,11,0))</f>
      </c>
      <c r="F61" s="24">
        <f>IF(ISNA(VLOOKUP(B61,'课题'!A:L,12,0)),"",VLOOKUP(B61,'课题'!A:L,12,0))</f>
      </c>
      <c r="G61" s="24">
        <f>IF(ISNA(VLOOKUP(B61,'教材'!A:L,12,0)),"",VLOOKUP(B61,'教材'!A:L,12,0))</f>
      </c>
      <c r="H61" s="24">
        <f>IF(ISNA(VLOOKUP(B61,'获奖'!A:H,8,0)),"",VLOOKUP(B61,'获奖'!A:H,8,0))</f>
      </c>
      <c r="I61" s="22">
        <f t="shared" si="0"/>
        <v>0</v>
      </c>
      <c r="J61" s="2" t="str">
        <f t="shared" si="1"/>
        <v> </v>
      </c>
      <c r="K61" s="22" t="str">
        <f t="shared" si="2"/>
        <v> </v>
      </c>
      <c r="L61" s="22">
        <f t="shared" si="3"/>
      </c>
      <c r="M61" s="14" t="str">
        <f t="shared" si="4"/>
        <v> </v>
      </c>
      <c r="N61" s="21" t="str">
        <f t="shared" si="5"/>
        <v> </v>
      </c>
    </row>
    <row r="62" spans="1:14" s="11" customFormat="1" ht="27.75" customHeight="1">
      <c r="A62" s="15">
        <f>IF(B62="","",COUNTA(B$2:B61))</f>
      </c>
      <c r="B62" s="7"/>
      <c r="C62" s="7"/>
      <c r="D62" s="7"/>
      <c r="E62" s="24">
        <f>IF(ISNA(VLOOKUP(B62,'论文'!A:K,11,0)),"",VLOOKUP(B62,'论文'!A:K,11,0))</f>
      </c>
      <c r="F62" s="24">
        <f>IF(ISNA(VLOOKUP(B62,'课题'!A:L,12,0)),"",VLOOKUP(B62,'课题'!A:L,12,0))</f>
      </c>
      <c r="G62" s="24">
        <f>IF(ISNA(VLOOKUP(B62,'教材'!A:L,12,0)),"",VLOOKUP(B62,'教材'!A:L,12,0))</f>
      </c>
      <c r="H62" s="24">
        <f>IF(ISNA(VLOOKUP(B62,'获奖'!A:H,8,0)),"",VLOOKUP(B62,'获奖'!A:H,8,0))</f>
      </c>
      <c r="I62" s="22">
        <f t="shared" si="0"/>
        <v>0</v>
      </c>
      <c r="J62" s="2" t="str">
        <f t="shared" si="1"/>
        <v> </v>
      </c>
      <c r="K62" s="22" t="str">
        <f t="shared" si="2"/>
        <v> </v>
      </c>
      <c r="L62" s="22">
        <f t="shared" si="3"/>
      </c>
      <c r="M62" s="14" t="str">
        <f t="shared" si="4"/>
        <v> </v>
      </c>
      <c r="N62" s="21" t="str">
        <f t="shared" si="5"/>
        <v> </v>
      </c>
    </row>
    <row r="63" spans="1:14" s="11" customFormat="1" ht="27.75" customHeight="1">
      <c r="A63" s="15">
        <f>IF(B63="","",COUNTA(B$2:B62))</f>
      </c>
      <c r="B63" s="7"/>
      <c r="C63" s="7"/>
      <c r="D63" s="7"/>
      <c r="E63" s="24">
        <f>IF(ISNA(VLOOKUP(B63,'论文'!A:K,11,0)),"",VLOOKUP(B63,'论文'!A:K,11,0))</f>
      </c>
      <c r="F63" s="24">
        <f>IF(ISNA(VLOOKUP(B63,'课题'!A:L,12,0)),"",VLOOKUP(B63,'课题'!A:L,12,0))</f>
      </c>
      <c r="G63" s="24">
        <f>IF(ISNA(VLOOKUP(B63,'教材'!A:L,12,0)),"",VLOOKUP(B63,'教材'!A:L,12,0))</f>
      </c>
      <c r="H63" s="24">
        <f>IF(ISNA(VLOOKUP(B63,'获奖'!A:H,8,0)),"",VLOOKUP(B63,'获奖'!A:H,8,0))</f>
      </c>
      <c r="I63" s="22">
        <f t="shared" si="0"/>
        <v>0</v>
      </c>
      <c r="J63" s="2" t="str">
        <f t="shared" si="1"/>
        <v> </v>
      </c>
      <c r="K63" s="22" t="str">
        <f t="shared" si="2"/>
        <v> </v>
      </c>
      <c r="L63" s="22">
        <f t="shared" si="3"/>
      </c>
      <c r="M63" s="14" t="str">
        <f t="shared" si="4"/>
        <v> </v>
      </c>
      <c r="N63" s="21" t="str">
        <f t="shared" si="5"/>
        <v> </v>
      </c>
    </row>
    <row r="64" spans="1:14" s="11" customFormat="1" ht="27.75" customHeight="1">
      <c r="A64" s="15">
        <f>IF(B64="","",COUNTA(B$2:B63))</f>
      </c>
      <c r="B64" s="7"/>
      <c r="C64" s="7"/>
      <c r="D64" s="7"/>
      <c r="E64" s="24">
        <f>IF(ISNA(VLOOKUP(B64,'论文'!A:K,11,0)),"",VLOOKUP(B64,'论文'!A:K,11,0))</f>
      </c>
      <c r="F64" s="24">
        <f>IF(ISNA(VLOOKUP(B64,'课题'!A:L,12,0)),"",VLOOKUP(B64,'课题'!A:L,12,0))</f>
      </c>
      <c r="G64" s="24">
        <f>IF(ISNA(VLOOKUP(B64,'教材'!A:L,12,0)),"",VLOOKUP(B64,'教材'!A:L,12,0))</f>
      </c>
      <c r="H64" s="24">
        <f>IF(ISNA(VLOOKUP(B64,'获奖'!A:H,8,0)),"",VLOOKUP(B64,'获奖'!A:H,8,0))</f>
      </c>
      <c r="I64" s="22">
        <f t="shared" si="0"/>
        <v>0</v>
      </c>
      <c r="J64" s="2" t="str">
        <f t="shared" si="1"/>
        <v> </v>
      </c>
      <c r="K64" s="22" t="str">
        <f t="shared" si="2"/>
        <v> </v>
      </c>
      <c r="L64" s="22">
        <f t="shared" si="3"/>
      </c>
      <c r="M64" s="14" t="str">
        <f t="shared" si="4"/>
        <v> </v>
      </c>
      <c r="N64" s="21" t="str">
        <f t="shared" si="5"/>
        <v> </v>
      </c>
    </row>
  </sheetData>
  <sheetProtection password="EE40" sheet="1" objects="1" scenarios="1" selectLockedCells="1"/>
  <mergeCells count="2">
    <mergeCell ref="G1:N1"/>
    <mergeCell ref="A1:F1"/>
  </mergeCells>
  <dataValidations count="4">
    <dataValidation type="list" allowBlank="1" showInputMessage="1" showErrorMessage="1" sqref="G65:G65536">
      <formula1>"独撰,合撰：第一作者,合撰：第二作者,合撰：第三作者"</formula1>
    </dataValidation>
    <dataValidation allowBlank="1" showErrorMessage="1" sqref="E3:H64"/>
    <dataValidation type="list" allowBlank="1" showInputMessage="1" showErrorMessage="1" sqref="C3:C64">
      <formula1>"正高级职称,副高级职称,中级职称,初级职称"</formula1>
    </dataValidation>
    <dataValidation type="list" allowBlank="1" showInputMessage="1" showErrorMessage="1" sqref="D3:D64">
      <formula1>"否,院长,副院长,半日制教师,入职未满一年,行政工作人员,"</formula1>
    </dataValidation>
  </dataValidations>
  <printOptions/>
  <pageMargins left="0.37" right="0.29" top="0.81" bottom="0.53" header="0.47" footer="0.3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G12"/>
  <sheetViews>
    <sheetView workbookViewId="0" topLeftCell="A1">
      <selection activeCell="A50" sqref="A50"/>
    </sheetView>
  </sheetViews>
  <sheetFormatPr defaultColWidth="9.00390625" defaultRowHeight="14.25"/>
  <cols>
    <col min="1" max="1" width="18.375" style="0" customWidth="1"/>
    <col min="2" max="2" width="19.875" style="0" customWidth="1"/>
    <col min="3" max="3" width="18.50390625" style="0" customWidth="1"/>
    <col min="4" max="4" width="18.875" style="0" customWidth="1"/>
    <col min="5" max="5" width="20.625" style="0" customWidth="1"/>
    <col min="7" max="7" width="34.00390625" style="0" customWidth="1"/>
  </cols>
  <sheetData>
    <row r="1" spans="1:7" ht="14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G1" s="1"/>
    </row>
    <row r="2" spans="1:7" ht="14.2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G2" s="1"/>
    </row>
    <row r="3" spans="1:5" ht="14.25">
      <c r="A3" s="1" t="s">
        <v>1</v>
      </c>
      <c r="B3" s="1" t="s">
        <v>1</v>
      </c>
      <c r="C3" s="1" t="s">
        <v>1</v>
      </c>
      <c r="D3" s="1" t="s">
        <v>1</v>
      </c>
      <c r="E3" s="1"/>
    </row>
    <row r="4" spans="1:5" ht="14.25">
      <c r="A4" s="1" t="s">
        <v>2</v>
      </c>
      <c r="B4" s="1" t="s">
        <v>2</v>
      </c>
      <c r="C4" s="1" t="s">
        <v>2</v>
      </c>
      <c r="D4" s="1" t="s">
        <v>2</v>
      </c>
      <c r="E4" s="1"/>
    </row>
    <row r="5" spans="1:5" ht="14.25">
      <c r="A5" s="1" t="s">
        <v>3</v>
      </c>
      <c r="B5" s="1" t="s">
        <v>3</v>
      </c>
      <c r="C5" s="1"/>
      <c r="D5" s="1"/>
      <c r="E5" s="1"/>
    </row>
    <row r="6" spans="1:5" ht="14.25">
      <c r="A6" s="1" t="s">
        <v>4</v>
      </c>
      <c r="B6" s="1" t="s">
        <v>4</v>
      </c>
      <c r="C6" s="1"/>
      <c r="D6" s="1"/>
      <c r="E6" s="1"/>
    </row>
    <row r="7" spans="1:5" ht="14.25">
      <c r="A7" s="1" t="s">
        <v>5</v>
      </c>
      <c r="B7" s="1" t="s">
        <v>5</v>
      </c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</sheetData>
  <sheetProtection password="EE1A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2013-06-19T02:47:36Z</cp:lastPrinted>
  <dcterms:created xsi:type="dcterms:W3CDTF">1996-12-17T01:32:42Z</dcterms:created>
  <dcterms:modified xsi:type="dcterms:W3CDTF">2007-01-07T19:21:22Z</dcterms:modified>
  <cp:category/>
  <cp:version/>
  <cp:contentType/>
  <cp:contentStatus/>
</cp:coreProperties>
</file>